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Energy Conservation\Transportation\EIA\Gasoline Consumption\Deliverables\"/>
    </mc:Choice>
  </mc:AlternateContent>
  <bookViews>
    <workbookView xWindow="0" yWindow="0" windowWidth="18540" windowHeight="5370" tabRatio="725"/>
  </bookViews>
  <sheets>
    <sheet name="Lit Search" sheetId="4" r:id="rId1"/>
    <sheet name="Elasticity Table" sheetId="5" r:id="rId2"/>
  </sheets>
  <externalReferences>
    <externalReference r:id="rId3"/>
  </externalReferences>
  <definedNames>
    <definedName name="Energy_Sector">[1]Lists!$B$11:$B$19</definedName>
    <definedName name="Resilience_Category">[1]Lists!$B$23:$B$25</definedName>
    <definedName name="Study_Type">[1]Lists!$B$4:$B$7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5" l="1"/>
  <c r="J39" i="5"/>
  <c r="J49" i="5"/>
  <c r="L57" i="5"/>
  <c r="G57" i="5"/>
  <c r="H57" i="5"/>
  <c r="I57" i="5"/>
  <c r="G39" i="5" l="1"/>
  <c r="G38" i="5"/>
  <c r="J29" i="5" l="1"/>
  <c r="I47" i="5"/>
  <c r="I38" i="5"/>
  <c r="I31" i="5"/>
  <c r="I29" i="5"/>
  <c r="I27" i="5"/>
  <c r="H32" i="5"/>
  <c r="H38" i="5"/>
  <c r="H46" i="5"/>
  <c r="H49" i="5"/>
  <c r="H52" i="5"/>
  <c r="H29" i="5"/>
  <c r="H28" i="5"/>
  <c r="G59" i="5"/>
  <c r="G54" i="5"/>
  <c r="G53" i="5"/>
  <c r="G52" i="5"/>
  <c r="G31" i="5"/>
  <c r="G29" i="5"/>
  <c r="G27" i="5"/>
  <c r="H18" i="5" l="1"/>
  <c r="I19" i="5"/>
  <c r="G17" i="5"/>
  <c r="G13" i="5"/>
  <c r="G6" i="5"/>
  <c r="G5" i="5"/>
  <c r="J221" i="5"/>
  <c r="M229" i="5"/>
  <c r="L229" i="5"/>
  <c r="K222" i="5"/>
  <c r="K229" i="5" s="1"/>
  <c r="H229" i="5" l="1"/>
  <c r="J229" i="5"/>
  <c r="G220" i="5"/>
  <c r="G216" i="5"/>
  <c r="G209" i="5"/>
  <c r="G208" i="5"/>
  <c r="G229" i="5" l="1"/>
</calcChain>
</file>

<file path=xl/comments1.xml><?xml version="1.0" encoding="utf-8"?>
<comments xmlns="http://schemas.openxmlformats.org/spreadsheetml/2006/main">
  <authors>
    <author>Dwyer, Michael T.</author>
  </authors>
  <commentList>
    <comment ref="G7" authorId="0" shapeId="0">
      <text>
        <r>
          <rPr>
            <b/>
            <sz val="9"/>
            <color indexed="81"/>
            <rFont val="Tahoma"/>
            <family val="2"/>
          </rPr>
          <t>Dwyer, Michael T.:</t>
        </r>
        <r>
          <rPr>
            <sz val="9"/>
            <color indexed="81"/>
            <rFont val="Tahoma"/>
            <family val="2"/>
          </rPr>
          <t xml:space="preserve">
Terms in parentheses indicate the components that are used to calculate the dependent variable, which each have their own regressions. This is for structural forms only.</t>
        </r>
      </text>
    </comment>
    <comment ref="H7" authorId="0" shapeId="0">
      <text>
        <r>
          <rPr>
            <b/>
            <sz val="9"/>
            <color indexed="81"/>
            <rFont val="Tahoma"/>
            <family val="2"/>
          </rPr>
          <t>Dwyer, Michael T.:</t>
        </r>
        <r>
          <rPr>
            <sz val="9"/>
            <color indexed="81"/>
            <rFont val="Tahoma"/>
            <family val="2"/>
          </rPr>
          <t xml:space="preserve">
If a structural model, this column includes all explanatory variables within each of the sub-models</t>
        </r>
      </text>
    </comment>
    <comment ref="J7" authorId="0" shapeId="0">
      <text>
        <r>
          <rPr>
            <b/>
            <sz val="9"/>
            <color indexed="81"/>
            <rFont val="Tahoma"/>
            <family val="2"/>
          </rPr>
          <t>Dwyer, Michael T.:</t>
        </r>
        <r>
          <rPr>
            <sz val="9"/>
            <color indexed="81"/>
            <rFont val="Tahoma"/>
            <family val="2"/>
          </rPr>
          <t xml:space="preserve">
Primarily intended for household-level data sources</t>
        </r>
      </text>
    </comment>
    <comment ref="H26" authorId="0" shapeId="0">
      <text>
        <r>
          <rPr>
            <b/>
            <sz val="9"/>
            <color indexed="81"/>
            <rFont val="Tahoma"/>
            <family val="2"/>
          </rPr>
          <t>Dwyer, Michael T.:</t>
        </r>
        <r>
          <rPr>
            <sz val="9"/>
            <color indexed="81"/>
            <rFont val="Tahoma"/>
            <family val="2"/>
          </rPr>
          <t xml:space="preserve">
Sources:
WI employment (annual % change)
   Historical Data Source: U.S. Dept. of Commerce's Bureau of Economic Analysis GDP &amp; Personal Income Regional Dataset
   Forecasted Data Source: Woods &amp; Poole Economics' 2013 State Profile Wisconsin
WI population (annual % change)
   Historical Data Source: WI dept. of health services and U.S. Census Bureau
   Forecasted Data Source: WI Department of Administration Demographic Services Center 2013 report 
Wisconsin's Future Population
Nationwide U.S. gasoline price (annual % change)
   Historical Data Source: EIA Monthly Energy Review, converted to 1983 dollars
Forecasted Data Source: Motor Vehicle Fuels, Lubricants, and Fluids Index from the IHS U.S. economic Outlook April 2014 report</t>
        </r>
      </text>
    </comment>
    <comment ref="C43" authorId="0" shapeId="0">
      <text>
        <r>
          <rPr>
            <b/>
            <sz val="9"/>
            <color indexed="81"/>
            <rFont val="Tahoma"/>
            <family val="2"/>
          </rPr>
          <t>Dwyer, Michael T.:</t>
        </r>
        <r>
          <rPr>
            <sz val="9"/>
            <color indexed="81"/>
            <rFont val="Tahoma"/>
            <family val="2"/>
          </rPr>
          <t xml:space="preserve">
See archibald and gillingham 1980, Basso and Oum 2007</t>
        </r>
      </text>
    </comment>
    <comment ref="F43" authorId="0" shapeId="0">
      <text>
        <r>
          <rPr>
            <b/>
            <sz val="9"/>
            <color indexed="81"/>
            <rFont val="Tahoma"/>
            <family val="2"/>
          </rPr>
          <t>Dwyer, Michael T.:</t>
        </r>
        <r>
          <rPr>
            <sz val="9"/>
            <color indexed="81"/>
            <rFont val="Tahoma"/>
            <family val="2"/>
          </rPr>
          <t xml:space="preserve">
CEX survey is conducted on a rolling basis, so no household was surveyed over this entire time period. The authors only used households that had 4 observations in a row, resulting in 13,251 households.</t>
        </r>
      </text>
    </comment>
    <comment ref="C44" authorId="0" shapeId="0">
      <text>
        <r>
          <rPr>
            <b/>
            <sz val="9"/>
            <color indexed="81"/>
            <rFont val="Tahoma"/>
            <family val="2"/>
          </rPr>
          <t>Dwyer, Michael T.:</t>
        </r>
        <r>
          <rPr>
            <sz val="9"/>
            <color indexed="81"/>
            <rFont val="Tahoma"/>
            <family val="2"/>
          </rPr>
          <t xml:space="preserve">
This applies to the quarterly model.
The annual model adds a first difference term</t>
        </r>
      </text>
    </comment>
    <comment ref="H44" authorId="0" shapeId="0">
      <text>
        <r>
          <rPr>
            <b/>
            <sz val="9"/>
            <color indexed="81"/>
            <rFont val="Tahoma"/>
            <family val="2"/>
          </rPr>
          <t>Dwyer, Michael T.:</t>
        </r>
        <r>
          <rPr>
            <sz val="9"/>
            <color indexed="81"/>
            <rFont val="Tahoma"/>
            <family val="2"/>
          </rPr>
          <t xml:space="preserve">
This applies to the quarterly model.
Sources for the data are in Table 4 of Wachs and Helmsath 2015.
The annual model uses:
WA non-ag employment
WA population
Composite variable (WA gas prices and fuel efficiency)</t>
        </r>
      </text>
    </comment>
    <comment ref="H45" authorId="0" shapeId="0">
      <text>
        <r>
          <rPr>
            <b/>
            <sz val="9"/>
            <color indexed="81"/>
            <rFont val="Tahoma"/>
            <family val="2"/>
          </rPr>
          <t>Dwyer, Michael T.:</t>
        </r>
        <r>
          <rPr>
            <sz val="9"/>
            <color indexed="81"/>
            <rFont val="Tahoma"/>
            <family val="2"/>
          </rPr>
          <t xml:space="preserve">
All from NPA Data Services</t>
        </r>
      </text>
    </comment>
    <comment ref="K139" authorId="0" shapeId="0">
      <text>
        <r>
          <rPr>
            <b/>
            <sz val="9"/>
            <color indexed="81"/>
            <rFont val="Tahoma"/>
            <family val="2"/>
          </rPr>
          <t>Dwyer, Michael T.:</t>
        </r>
        <r>
          <rPr>
            <sz val="9"/>
            <color indexed="81"/>
            <rFont val="Tahoma"/>
            <family val="2"/>
          </rPr>
          <t xml:space="preserve">
Not included as a table - has parameter values and R squared values in equations in the text.</t>
        </r>
      </text>
    </comment>
  </commentList>
</comments>
</file>

<file path=xl/sharedStrings.xml><?xml version="1.0" encoding="utf-8"?>
<sst xmlns="http://schemas.openxmlformats.org/spreadsheetml/2006/main" count="1776" uniqueCount="1233">
  <si>
    <t>Energy Economics</t>
  </si>
  <si>
    <t>Energy Journal</t>
  </si>
  <si>
    <t>Journal of the Transportation Research Board</t>
  </si>
  <si>
    <t>Journal of Econometrics</t>
  </si>
  <si>
    <t>Econometrica</t>
  </si>
  <si>
    <t>Journal of Transport Economics and Policy</t>
  </si>
  <si>
    <t>Author(s)</t>
  </si>
  <si>
    <t>Title</t>
  </si>
  <si>
    <t>Pub Date</t>
  </si>
  <si>
    <t>DOI</t>
  </si>
  <si>
    <t>A meta-analysis on the price elasticity of energy demand</t>
  </si>
  <si>
    <t>Xavier Labandeira, José M. Labeaga, Xiral López-Otero</t>
  </si>
  <si>
    <t>10.1016/j.enpol.2017.01.002</t>
  </si>
  <si>
    <t>Short-term; Long-term; Electricity; Gas; Gasoline; Diesel; Oil</t>
  </si>
  <si>
    <t>Model(s)</t>
  </si>
  <si>
    <t>Author</t>
  </si>
  <si>
    <t>Psr</t>
  </si>
  <si>
    <t>short run price elasticity</t>
  </si>
  <si>
    <t>Pir</t>
  </si>
  <si>
    <t>Plr</t>
  </si>
  <si>
    <t>Ysr</t>
  </si>
  <si>
    <t>Ylr</t>
  </si>
  <si>
    <t>Yir</t>
  </si>
  <si>
    <t>Cong. Budget Office</t>
  </si>
  <si>
    <t>Dahl</t>
  </si>
  <si>
    <t>Brons</t>
  </si>
  <si>
    <t>Dossary</t>
  </si>
  <si>
    <t>Espey</t>
  </si>
  <si>
    <t>Gillingham (2014)</t>
  </si>
  <si>
    <t>Gillingham (2015)</t>
  </si>
  <si>
    <t>Graham</t>
  </si>
  <si>
    <t>Hughes</t>
  </si>
  <si>
    <t>Kayser</t>
  </si>
  <si>
    <t>Lin Lawell</t>
  </si>
  <si>
    <t>Litman</t>
  </si>
  <si>
    <t>Liu</t>
  </si>
  <si>
    <t>Manzan</t>
  </si>
  <si>
    <t>Puller</t>
  </si>
  <si>
    <t>Radchenko</t>
  </si>
  <si>
    <t>Schimek</t>
  </si>
  <si>
    <t>Sterner</t>
  </si>
  <si>
    <t>Wadud</t>
  </si>
  <si>
    <t>intermediate run price elasticity from static models</t>
  </si>
  <si>
    <t>long run price elasticity from dynamic models</t>
  </si>
  <si>
    <t>Psr (lower)</t>
  </si>
  <si>
    <t>Psr (upper)</t>
  </si>
  <si>
    <t>Avg Psr</t>
  </si>
  <si>
    <t>Avg Plr</t>
  </si>
  <si>
    <t>Plr (lower)</t>
  </si>
  <si>
    <t>short run output elasticity</t>
  </si>
  <si>
    <t>intermediate run output elasticity</t>
  </si>
  <si>
    <t>long run output elasticity</t>
  </si>
  <si>
    <t>Industrialized countries</t>
  </si>
  <si>
    <t>Analysing gasoline demand elasticities: a survey</t>
  </si>
  <si>
    <t>10.1016/0140-9883(91)90021-Q</t>
  </si>
  <si>
    <t xml:space="preserve">Carol Dahl and Thomas Sterner </t>
  </si>
  <si>
    <t>Total</t>
  </si>
  <si>
    <t>Homogeneous, Heterogeneous or Shrinkage Estimators? Some Empirical Evidence from French Regional Gasoline Consumption</t>
  </si>
  <si>
    <t>Empirical Economics</t>
  </si>
  <si>
    <t>Baltagi, Badi H.</t>
  </si>
  <si>
    <t>10.1016/j.eneco.2012.09.008</t>
  </si>
  <si>
    <t>Gasoline prices, gasoline consumption, and new-vehicle fuel economy: Evidence for a large sample of countries</t>
  </si>
  <si>
    <t>Paul J. Burke, Shuhei Nishitateno</t>
  </si>
  <si>
    <t>Vehicle; Gasoline demand; Fuel use; Fuel economy; Gasoline price</t>
  </si>
  <si>
    <t>A Dynamic Model for Road Gasoline and Diesel Consumption: An Application for Spanish Regions</t>
  </si>
  <si>
    <t>International Journal of Energy Economics and Policy</t>
  </si>
  <si>
    <t>Fuel consumption; Road transport; Dynamic Panel Data model; GMM estimates</t>
  </si>
  <si>
    <t>Rosa M. González-Marrero, Rosa M. Lorenzo-Alegría, Gustavo A. Marrero</t>
  </si>
  <si>
    <t>Energy Policy</t>
  </si>
  <si>
    <t>Journal</t>
  </si>
  <si>
    <t>An empirical analysis of gasoline demand in Denmark using cointegration techniques</t>
  </si>
  <si>
    <t>Hybrid ARIMA-Neural Network Model to Forecast VAT on Gasoline Consumption in Iran</t>
  </si>
  <si>
    <t>~Since tax revenue is very important component in the combination of state income, the present paper considers the forecasting of VAT on gasoline consumption. The main purpose is to achieve an efficient method to forecast gasoline consumption and VAT on it in Iran. Hence, a Hybrid ARIMA- Neural Network model is used to forecast gasoline consumption. After confirming the good performance of this method compared with autoregressive integrated moving average processes (ARIMA), VAT on gasoline consumption is calculated by applying its tax rate.</t>
  </si>
  <si>
    <t>The Economic Reseach, 2016(Issue 2)</t>
  </si>
  <si>
    <t xml:space="preserve">Yeganeh Mousavi Jahromi, Elham Gholami </t>
  </si>
  <si>
    <t>Hybrid ARIMA</t>
  </si>
  <si>
    <t>Yes</t>
  </si>
  <si>
    <t>ARIMA forecasting of primary energy demand by fuel in Turkey</t>
  </si>
  <si>
    <t>10.1016/j.enpol.2006.05.009</t>
  </si>
  <si>
    <t>x</t>
  </si>
  <si>
    <t>Statewide Fuel Consumption Forecast Models</t>
  </si>
  <si>
    <t>U.S. Gasoline Consumption: Where to From Here?</t>
  </si>
  <si>
    <t>Scott Irwin and Darrel Good</t>
  </si>
  <si>
    <t>Dept of Ag &amp; Consumer Economics U of IL</t>
  </si>
  <si>
    <t>"In order to project total U.S. gasoline consumption for 2016-2018, we take the approach of projecting the percentage change in the two components of consumption--miles traveled and miles per gallon--and then compute the percentage change in consumption as the difference between the two."</t>
  </si>
  <si>
    <t>Estimating petroleum exergy production and consumption using vehicle ownership and GDP based on genetic algorithm approach</t>
  </si>
  <si>
    <t>10.1016/j.eneco.2011.04.014</t>
  </si>
  <si>
    <t>e log-linear regression model</t>
  </si>
  <si>
    <t>Seydina Ousmane Sene</t>
  </si>
  <si>
    <t>10.1111/j.1468-0076.2007.00179.x</t>
  </si>
  <si>
    <t>Majid Ahmadian, Mona Chitnis, Lester C. Hunt</t>
  </si>
  <si>
    <t>10.1016/j.rser.2003.10.004</t>
  </si>
  <si>
    <t>Renewable and Sustainable Energy Reviews</t>
  </si>
  <si>
    <t>Energy Sources</t>
  </si>
  <si>
    <t>Canyurt OE, Ceylan H, Ozturk HK, et al</t>
  </si>
  <si>
    <t>10.1016/j.enpol.2010.07.016</t>
  </si>
  <si>
    <t>Elodie Sentenac-Chemin</t>
  </si>
  <si>
    <t>Is the price effect on fuel consumption symmetric? Some evidence from an empirical study</t>
  </si>
  <si>
    <t>Long-Run Gasoline demand for passenger cars: the role of income distribution.</t>
  </si>
  <si>
    <t>10.1016/j.eneco.2004.03.002</t>
  </si>
  <si>
    <t>Karl Storchmann</t>
  </si>
  <si>
    <t>~This paper gives a good overview of history of consumption modeling. Hershey did not include any of it in his final report. 
~Most of the models developed in the early 1970s were oneequation models, estimating the fuel consumption simply in dependence on gasoline prices, disposable income, and gasoline consumption in the previous period.</t>
  </si>
  <si>
    <t>10.1007/s00181-003-0161-9</t>
  </si>
  <si>
    <t>Gasoline and diesel demand in Europe: New insights</t>
  </si>
  <si>
    <t>Pock, Markus</t>
  </si>
  <si>
    <t>Economics Series</t>
  </si>
  <si>
    <t>Key Words</t>
  </si>
  <si>
    <t>~This study deals with exergy estimation of petroleum using genetic algorithm (GA) approach. The exergy estimation is carried out based on the gross domestic product (GDP) and the percentage of vehicle ownership figures in Turkey. Genetic Algorithm EXergy Production and Consumption (GAPEX) is developed</t>
  </si>
  <si>
    <t>Energy; Energy demand; Energy planning; Energy modeling; Exergy; Exergy modeling; Future projections; Turkey</t>
  </si>
  <si>
    <t>Gasoline demand; Passenger cars; Income distribution</t>
  </si>
  <si>
    <t xml:space="preserve">~This study utilizes a panel data set from 14 European countries to estimate a dynamic model specification for gasoline and diesel demand. Previous studies estimating gasoline consumption per total passenger cars ignore the recent increase in the number of diesel cars in most European countries leading to biased elasticity estimates. We apply several common dynamic panel estimators to our small sample. </t>
  </si>
  <si>
    <t>Dynamic panel model</t>
  </si>
  <si>
    <t>Time series cross section model</t>
  </si>
  <si>
    <t>Graham, Daniel J.; Glaister, Stephen</t>
  </si>
  <si>
    <t>The Demand for Automobile Fuel: A Survey of Elasticities</t>
  </si>
  <si>
    <t>Goodwin, P., Dargay, J., Hanley, M</t>
  </si>
  <si>
    <t xml:space="preserve">Transport Review </t>
  </si>
  <si>
    <t xml:space="preserve">Elasticities of road traffic and fuel consumption with respect to price and income: A review. </t>
  </si>
  <si>
    <t>Koshal, R.K., Manjulika, K., et al.</t>
  </si>
  <si>
    <t xml:space="preserve">Demand for gasoline in Japan.
</t>
  </si>
  <si>
    <t xml:space="preserve">Baltagi, B.H., Griffin, J.M. </t>
  </si>
  <si>
    <t>Gasoline demand in the OECD: An application of pooling and testing procedures</t>
  </si>
  <si>
    <t>Weiwei Liu</t>
  </si>
  <si>
    <t>Modeling gasoline demand in the United States: A flexible semiparametric approach</t>
  </si>
  <si>
    <t>10.1016/j.eneco.2014.07.004</t>
  </si>
  <si>
    <t>American Journal of Agricultural Economics</t>
  </si>
  <si>
    <t>IntlJournal of Transport Economics</t>
  </si>
  <si>
    <t>Sterner, Thomas, Dahl, Carol and Franzen, Mikael</t>
  </si>
  <si>
    <t>Gasoline tax policy, carbon emissions and the global environment.</t>
  </si>
  <si>
    <t>OPEC Review</t>
  </si>
  <si>
    <t>Model Focus</t>
  </si>
  <si>
    <t>Modeling and estimation of quarterly state-level gasoline demand in the US</t>
  </si>
  <si>
    <t>Projecting total U.S. gasoline consumption for 2016-2018</t>
  </si>
  <si>
    <t>WA State Depart of Trans – Economic Analysis</t>
  </si>
  <si>
    <t>Transportation Research Procedia</t>
  </si>
  <si>
    <t>Ke and McMullen</t>
  </si>
  <si>
    <t>Regional Differences in the Determinants of Oregon VMT</t>
  </si>
  <si>
    <t>McMullen and Eckstein</t>
  </si>
  <si>
    <t>Journal of the Transportation Research</t>
  </si>
  <si>
    <t>Determinants of  VMT in Urban Areas:  A Panel Study of 87 US. Urban Areas 1982-2009</t>
  </si>
  <si>
    <t>~This paper quantitatively summarizes the recent, but sizeable, empirical evidence to facilitate a sounder economic assessment of (in some cases policyrelated)energy price changes. It uses meta-analysis to identify the main factors affecting short and long term elasticity results for energy, in general, as well as for specific products, i.e., electricity, natural gas, gasoline, diesel and heating oil.</t>
  </si>
  <si>
    <t>Energy demand in Turkey 2005-2020</t>
  </si>
  <si>
    <t>Estimates the effects of price variations on gasoline consumption (US &amp; India)</t>
  </si>
  <si>
    <t>Gasoline and diesel demand</t>
  </si>
  <si>
    <t>Aggregate demand for gasoline in Senegal from 1970 to 2008</t>
  </si>
  <si>
    <t>Genetic algorithm approach (GAPEX)</t>
  </si>
  <si>
    <t>Gasoline consumption in Turkey</t>
  </si>
  <si>
    <t>Contrasts estimators for gasoline demand in France</t>
  </si>
  <si>
    <t>Estimates the gasoline demand function for Iran</t>
  </si>
  <si>
    <t>Long-run price and income elasticities of demand for passenger car gasoline</t>
  </si>
  <si>
    <t>Price elasticity of energy demand</t>
  </si>
  <si>
    <t>Multiple models</t>
  </si>
  <si>
    <t>10.1080/00908310490441610</t>
  </si>
  <si>
    <t>Energy demand estimation</t>
  </si>
  <si>
    <t>Genetic algorithm energy demand (GAEDM) model, quadratic and exponential</t>
  </si>
  <si>
    <t>~2 forms of the energy demand equations are developed in order to improve energy demand estimation efficiency for future projections based on the genetic algorithm (GA) notion. 
~GAEDM model is used to estimate Turkey’s future energy demand based on GDP,  population, import, and export figures.</t>
  </si>
  <si>
    <t>An integrated genetic algorithm-conventional regression-analysis of variance for improvement of gasoline demand estimation</t>
  </si>
  <si>
    <t>10.1504/IJISE.2012.047096</t>
  </si>
  <si>
    <t>integration, GA, genetic algorithm, gasoline demand, ANOVA, analysis of variance, conventional regression</t>
  </si>
  <si>
    <t>International Journal of Industrial and Systems Engineering</t>
  </si>
  <si>
    <t>10.1016/0014-2921(83)90077-6</t>
  </si>
  <si>
    <t>European Economic Review</t>
  </si>
  <si>
    <t>Long-run price-elasticity of gasoline demand</t>
  </si>
  <si>
    <t>10.1080/0144164042000181725</t>
  </si>
  <si>
    <t>~ The present authors do not support the common practice of using the phrases ‘short term’ and ‘long term’ as legitimate labels for either cross-section equilibrium models, or unlagged time series models, distinguished by whether they include big or small dimensions of behaviour, which has been common in the literature</t>
  </si>
  <si>
    <t>Vaes, T.</t>
  </si>
  <si>
    <t>~This paper has a great overview of the literature for gas consumption models
~Applying the ordinary squares method to the time-series data for the years 1957-99, the suggested model is estimated. The statistical analysis of our study suggests that previous consumption behavior, price of gasoline, price of substitute goods, and income are signifi cant variables that determine gasoline consumption in Japan.</t>
  </si>
  <si>
    <t>Log-linear model (Partial adjustment)</t>
  </si>
  <si>
    <t>Demand for gasoline in japan</t>
  </si>
  <si>
    <t>Examines the determinants of VMT</t>
  </si>
  <si>
    <t>Forecasting WA fuel consumption statewide</t>
  </si>
  <si>
    <t>Motor Vehicle Stock, Travel, and Fuel Forecast</t>
  </si>
  <si>
    <t>Forecasting CA fuel consumption</t>
  </si>
  <si>
    <t>The model estimates motor vehicle stock (split into vehicle/fuel types and age groups), fuel economy, VMT, and fuel consumption for the total fleet. It first uses a Stratified Rate Model to forecast composition, fuel economy, and total number of vehicles, then an aggregate model takes this data to estimate VMT and fuel consumption.</t>
  </si>
  <si>
    <t>Forecasting gasoline demand</t>
  </si>
  <si>
    <t>Ali Azadeh, Maryam Mirjalili, et al</t>
  </si>
  <si>
    <t>Forecasting Petrol Consumption</t>
  </si>
  <si>
    <t>Paper presented at the 10th PTRC Summer Annual Meeting, U of Warwick</t>
  </si>
  <si>
    <t>~The model presented here is based on the hypothesis that gasoline demand is derived from the private transportation demand. Therefore, the gasoline demand is A function of the number of kilometres travelled per car, the specific function and the car stock. The two last variables are state variables which do not vary in the short-run. 
~The short-run gasoline saving policies, reduce mainly the gasoline consumption per car, without other important changes.</t>
  </si>
  <si>
    <t>Forecasting; Fuel consumption; Fuels; Gasoline; Mathematical models;Vehicle miles of travel</t>
  </si>
  <si>
    <t>isbn/0860501132</t>
  </si>
  <si>
    <t>Review of Economics and Statistics</t>
  </si>
  <si>
    <t>Archibald, R. and Gillingham, R</t>
  </si>
  <si>
    <t>Short-run consumer demand for gasoline (nonbusiness automobile)</t>
  </si>
  <si>
    <t>Schimek, P.</t>
  </si>
  <si>
    <t>Gasoline and travel demand models using time series and cross-section data from the United States</t>
  </si>
  <si>
    <t>Transportation Research Board</t>
  </si>
  <si>
    <t>Gasoline and travel demand</t>
  </si>
  <si>
    <t>Blum U., Foos G. and Guadry M</t>
  </si>
  <si>
    <t>Aggregate Time Series Gasoline Demand Models : Review of the Literature and New Evidence for West Germany</t>
  </si>
  <si>
    <t>Wolfgram, Mark J</t>
  </si>
  <si>
    <t>Quarterly gasoline demand</t>
  </si>
  <si>
    <t>Multiple-time-series framework quarterly model</t>
  </si>
  <si>
    <t>Demand; Econometric models; Estimating; Forecasting; Gasoline; Specifications; Time series</t>
  </si>
  <si>
    <t>ISBN: 0309035147</t>
  </si>
  <si>
    <t>~Single-equation econometric model of gasoline demand is developed &amp; tested by nesting the model within a more general multiple-time-series framework. 
~Use of an appropriate disturbance structure for the model has significant effects on the model's fit and estimated elasticities. The results also indicate that direct and indirect models of gasoline demand are both consistent with the data.</t>
  </si>
  <si>
    <t>The demand for gasoline: a two stage approach</t>
  </si>
  <si>
    <t>International Journal of Forecasting</t>
  </si>
  <si>
    <t>10.1016/0169-2070(93)90073-V</t>
  </si>
  <si>
    <t>M.A. Elkhafif, A. Kubursi</t>
  </si>
  <si>
    <t>Gasoline demand</t>
  </si>
  <si>
    <t>Hartmann, John W, Hopkins, Frank E, Cato, Derriel B</t>
  </si>
  <si>
    <t>ISSN: 0361-1981</t>
  </si>
  <si>
    <t>Accuracy; Automobiles; Demand; Forecasting; Gasoline; Impact studies; Mathematical models; Policy; Taxation; Time duration</t>
  </si>
  <si>
    <t>Short-term forecasting of gasoline demand</t>
  </si>
  <si>
    <t>Robert Cervero</t>
  </si>
  <si>
    <t>Short-run forecasting of highway gasoline consumption in the United States</t>
  </si>
  <si>
    <t>10.1016/0191-2607(85)90066-4</t>
  </si>
  <si>
    <t>Forecasting monthly highway energy consumption (1977-83)</t>
  </si>
  <si>
    <t>ARIMA</t>
  </si>
  <si>
    <t>Short- and long-run elasticities of gasoline demand in India: An empirical analysis using cointegration techniques</t>
  </si>
  <si>
    <t>R. Ramanathan</t>
  </si>
  <si>
    <t>~The relationship between gasoline demand, national income and price of gasoline is empirically examined using cointegration and error correction techniques. The time frame of the analysis is from 1972-1973 to 1993-1994</t>
  </si>
  <si>
    <t>Short- and long-run elasticities of gasoline demand in India</t>
  </si>
  <si>
    <t>10.1016/S0140-9883(99)00011-0</t>
  </si>
  <si>
    <t>Dynamics of Household Driving Demand</t>
  </si>
  <si>
    <t xml:space="preserve">Daniel H. Hill
</t>
  </si>
  <si>
    <t>The Review of Economics and Statistics</t>
  </si>
  <si>
    <t>Household gasoline demand</t>
  </si>
  <si>
    <t>Current U.S. Petroleum Situation and Short-Term Supply/Demand Outlook.</t>
  </si>
  <si>
    <t>EIA</t>
  </si>
  <si>
    <t>STEO- Original</t>
  </si>
  <si>
    <t>Short term gasoline forecasting</t>
  </si>
  <si>
    <t>Robert Archibald, Robert Gillingham</t>
  </si>
  <si>
    <t>Southern Economic Journal</t>
  </si>
  <si>
    <t xml:space="preserve">Fuel consumption for road transport in the USA </t>
  </si>
  <si>
    <t xml:space="preserve">George Kouris </t>
  </si>
  <si>
    <t>Fuel consumption for road transport in USA (up to 1990)</t>
  </si>
  <si>
    <t>10.1016/0140-9883(83)90015-4</t>
  </si>
  <si>
    <t>Household Gasoline Demand in the United States</t>
  </si>
  <si>
    <t>Richard Schmalensee, Thomas M. Stoker</t>
  </si>
  <si>
    <t>10.1111/1468-0262.00041</t>
  </si>
  <si>
    <t>Household gasoline demand in the US</t>
  </si>
  <si>
    <t>Canadian Journal of Economics</t>
  </si>
  <si>
    <t>Disaggregate analysis of the demand for gasoline</t>
  </si>
  <si>
    <t>Berkowitz, M.K., N.T. Gallini, et al</t>
  </si>
  <si>
    <t>The Energy Journal</t>
  </si>
  <si>
    <t xml:space="preserve">Ramesh Bhatia </t>
  </si>
  <si>
    <t>Energy Demand Analysis in Developing Countries: A Review</t>
  </si>
  <si>
    <t>General Equilibrium Models</t>
  </si>
  <si>
    <t>Energy demand in developing countries</t>
  </si>
  <si>
    <t xml:space="preserve">Estimating the Effect of Urban Density on Fuel Demand </t>
  </si>
  <si>
    <t xml:space="preserve">Niovi Karathodorou, Daniel J. Graham </t>
  </si>
  <si>
    <t>10.1016/j.eneco.2009.05.005</t>
  </si>
  <si>
    <t>Effect of urban density on fuel demand</t>
  </si>
  <si>
    <t>Fuel tax revenue for Missouri (incl. fuel consumption estimate)</t>
  </si>
  <si>
    <t>Independent Variables Used</t>
  </si>
  <si>
    <t>Review and critique MODOT's state revenue forecasting model</t>
  </si>
  <si>
    <t>An analysis of the short-run consumer demand for gasoline using household survey data</t>
  </si>
  <si>
    <t>Recent Trends and Patterns of Gasoline Consumption in Nigeria</t>
  </si>
  <si>
    <t>Chioma Yingigba Jaja</t>
  </si>
  <si>
    <t>Africa Development</t>
  </si>
  <si>
    <t>Multiple regression model</t>
  </si>
  <si>
    <t>Trend and spatial pattern of gasoline consumption in Nigeria</t>
  </si>
  <si>
    <t>Region</t>
  </si>
  <si>
    <t>United Kingdom</t>
  </si>
  <si>
    <t>Spain</t>
  </si>
  <si>
    <t>Intl'</t>
  </si>
  <si>
    <t>A Decomposition of the Price and Income Elasticities of the Consumer Demand for Gasoline</t>
  </si>
  <si>
    <t>United States</t>
  </si>
  <si>
    <t>Senegal</t>
  </si>
  <si>
    <t>France</t>
  </si>
  <si>
    <t>Japan</t>
  </si>
  <si>
    <t>Turkey</t>
  </si>
  <si>
    <t>India</t>
  </si>
  <si>
    <t>Iran</t>
  </si>
  <si>
    <t>California</t>
  </si>
  <si>
    <t>Missouri</t>
  </si>
  <si>
    <t>A comparison of state space and multiple regression for monthly forecasts: U.S. Fuel consumption</t>
  </si>
  <si>
    <t>Nonrenewable Resources</t>
  </si>
  <si>
    <t>10.1007/BF02263380</t>
  </si>
  <si>
    <t>United States- Arizona</t>
  </si>
  <si>
    <t>Nigeria</t>
  </si>
  <si>
    <t>ISSN 0850-3907</t>
  </si>
  <si>
    <t>~This article has analysed the trend and spatial pattern of gasoline consumption in Nigeria and theeffec of development on gasoline consumption. 
~To ensure a high degree of credibility in the model, an effort was made to recognise some basic assumptions in the effective use of multiple regression models.</t>
  </si>
  <si>
    <t>WA non-farm employment
Composite variable (WA gas prices and fuel efficiency)
Dummy variable (for severe oil shortages)</t>
  </si>
  <si>
    <t>United States - Washington</t>
  </si>
  <si>
    <t>quarterly; annual; gasoline; diesel; analysis of many potential independent variables</t>
  </si>
  <si>
    <t>10.1016/0140-9883(85)90023-4</t>
  </si>
  <si>
    <t>Motor gasoline demand and distillate fuel oil demand</t>
  </si>
  <si>
    <t xml:space="preserve">Noel D. Uri, Saad A. Hassanein </t>
  </si>
  <si>
    <t>10.1016/0140-9883(85)90036-2</t>
  </si>
  <si>
    <t>Lin, A., Botsas, E. N., Monroe, S. A.</t>
  </si>
  <si>
    <t>State gasoline consumption in the USA: an econometric analysis</t>
  </si>
  <si>
    <t>Not a model - Comment on variation of demand elasticity</t>
  </si>
  <si>
    <t>Real price of gasoline
Real per capita income
Per capita stock of vehicles
Per capita gas consumption (previous time step)</t>
  </si>
  <si>
    <t>No</t>
  </si>
  <si>
    <t>Bong M. Yang</t>
  </si>
  <si>
    <t>Land Economics</t>
  </si>
  <si>
    <t>Do Gasoline Demand Elasticities Vary?: Comment</t>
  </si>
  <si>
    <t>The author reviews a previous article (Dahl 1982), primarily analyzing (and aiming to refute) the assumption that price of gasoline is exogenous (i.e., author is showing that gas price and consumption are jointly determined in some countries).</t>
  </si>
  <si>
    <t>10.2307/3145813</t>
  </si>
  <si>
    <t>gasoline; estimation bias;real prices; consumption</t>
  </si>
  <si>
    <t xml:space="preserve">Carol Dahl  </t>
  </si>
  <si>
    <t>Do Gasoline Demand Elasticities Vary?: Reply</t>
  </si>
  <si>
    <t>10.2307/3145814</t>
  </si>
  <si>
    <t>Dahl is the author of the original paper that Yang commented on (see Yang 1985). This is Dahl's response to Yang's comments on exogeneity of gasoline price.</t>
  </si>
  <si>
    <t>Do Gasoline Demand Elasticities Vary?</t>
  </si>
  <si>
    <t>10.2307/3145944</t>
  </si>
  <si>
    <t>asymmetry; gasoline; consumption; elasticities</t>
  </si>
  <si>
    <t>log-linear multivariate regression with AR (1)</t>
  </si>
  <si>
    <t>This paper answers the questions: Are gasoline demand elasticities constant over widely varying incomes or prices; did they vary with the large price changes accompanying the oil embargo of 1973- 1974; are they the same for price increases as for price decreases; and are they the same for income increases as for income decreases?
Found that gasoline price elasicity is symmetric.</t>
  </si>
  <si>
    <t>General gasoline consumption forecasting and estimation</t>
  </si>
  <si>
    <t>Zia Wadud, Daniel Graham, Robert Noland</t>
  </si>
  <si>
    <t xml:space="preserve">Gasoline demand with heterogeneity in household responses </t>
  </si>
  <si>
    <t>non-constant coefficients; heterogeneous elasticity; demand; gasoline; price; income</t>
  </si>
  <si>
    <t>Analysis of elasticity heterogeneity</t>
  </si>
  <si>
    <t>Presents results from a household level gasoline demand model which accommodates variation in price and income elasticity with increasing income as well as for different socio-economic characteristics in the USA.
Found substantial heterogeneity in price and income elasticities based on demographic groupings and income groups. The particular differences in elasticities were found to be due to number of vehicles owned, number of wage earners, and household location.</t>
  </si>
  <si>
    <t>World</t>
  </si>
  <si>
    <t xml:space="preserve">Division of Transportation System Information </t>
  </si>
  <si>
    <t>California Department of Transportation</t>
  </si>
  <si>
    <t>VMT: Vehicle Miles of Travel
POP: Population
IPP: Total Personal Income Per Person
VPP: Vehicle Per Person
FCPM: Fuel Cost Per Mile</t>
  </si>
  <si>
    <t>Fuel consumption, Petrol price index (integrating the growing part of diesel vehicles for which fuel is cheaper) deflated by the consumer price index Household income, Regional French population, number of cars</t>
  </si>
  <si>
    <t>Panel data, French gasoline demand, error components, heterogeneous estimators, shrinkage estimators, heterogeneous elasticity</t>
  </si>
  <si>
    <t>Gasoline demand, pricing policy and social welfare in the Islamic Republic of Iran</t>
  </si>
  <si>
    <t>Real gasoline price, GDP, real diesel price, population, and the stock of vehicles, dummy variable for years after Iran revolution</t>
  </si>
  <si>
    <t>Structural time series model, Autoregressive distributed lag</t>
  </si>
  <si>
    <t>~The structural time series model is employed for estimation, given that it allows for the estimation of a stochastic underlying trend, since this is seen as important when estimating the gasoline price elasticities of demand.  
~All the studies cited used annual data over a range of estimation periods and used ordinary least squares (OLS) except for Sohfi and Paknejad (2001) who used instrumental variables (IV) with an error correction model (ECM).
~The maximum likelihood procedure in conjunction with the Kalman filter is used to estimate an autoregressive distributed lag (ARDL) form of equation 13,6 using the software STAMP6.3</t>
  </si>
  <si>
    <t>Population, gasoline price, income, public transportation</t>
  </si>
  <si>
    <t>~This study tested a log linear model against the linear model of the demand-for-oil function with lagged dependent variables as an explanatory variable. Here, the linear specification of the demand for oil is rejected in this study in favor of the log linear.
~The most common variables that have been included in the estimation of gasoline demandmodels include real income, real price of gasoline, price of substitute energy source and per capita vehicle fleet.</t>
  </si>
  <si>
    <t>Estimating the demand for gasoline in developing countries: Senegal</t>
  </si>
  <si>
    <t>short-term forecasting; state forecasting; disaggregation; aggregation</t>
  </si>
  <si>
    <t>Distinct secular and seasonal factors, revolving around 1- and 6-month cycles, emerged from the time series analysis that offer a practical basis for short-term energy forecasting. Comparable short-range models should be integrated into state-level planning programs to closely track possible energy futures at more disaggregate levels. Suggests improvements to ARIMA models (longer data history for parameter estimation).</t>
  </si>
  <si>
    <t>Disaggregate in the sense that the model is explanatory and uses household level data.
~Paper adopts a disaggregate approach to modelling the components of gasoline demand,  viewed as the outcome of the following household decisions: vehicle holdings (number and type) and vehicle usage (non- discretionary and discretionary usage). This correctly specifies gasoline as an input into the production of transportation services and allows for the interdependence between household decisions on vehicle holdings and usage</t>
  </si>
  <si>
    <t>Canada</t>
  </si>
  <si>
    <t>Artificial Neural Networks (ANNs) models for gasoline consumption</t>
  </si>
  <si>
    <t>Two ANN models:
Univariate time-series
Trivariate time-series</t>
  </si>
  <si>
    <t>Lebanon</t>
  </si>
  <si>
    <t>Gasoline Price
Car registrations</t>
  </si>
  <si>
    <t>Yes (ANN)</t>
  </si>
  <si>
    <t>G.E. Nasr, E.A. Badr, and C. Joun</t>
  </si>
  <si>
    <t>International FL AI Research Society Conference</t>
  </si>
  <si>
    <t>Cross Entropy Error Function in Neural Networks: Forecasting
Gasoline Demand</t>
  </si>
  <si>
    <t xml:space="preserve">artificial neural networks; gasoline demand; consumption; cross entropy error function; </t>
  </si>
  <si>
    <t>Two artificial networks models are presented, both using the cross entropy function (replacing mean square error) in the training stage (first stage of an ANN model).  The two are: a univariate time series of past gasoline consumption, and a trivariate time series of gasoline consumption, price, and car registrations. The trivariate model performed better than the univariate.
Data used in the study is extracted from government reports, and feed-forward neural networks are used to make predictions.</t>
  </si>
  <si>
    <t>Determinining effects of household-level data on gasoline consumption modeling</t>
  </si>
  <si>
    <t>Hilke A. Kayser</t>
  </si>
  <si>
    <t>Gasoline demand and car choice:
estimating gasoline demand using household information</t>
  </si>
  <si>
    <t>disaggregation; aggregation; demographics; household level data; gasoline demand; consumption; heterogeneous elasticity; price elasticity; income elasticity</t>
  </si>
  <si>
    <t>Comparison of Artificial Neural Networks and standard linear models</t>
  </si>
  <si>
    <t>ANN and ARMA</t>
  </si>
  <si>
    <t>Not focused on gasoline consumption specifically.</t>
  </si>
  <si>
    <t>Georges A. Darbellay, Marek Slama</t>
  </si>
  <si>
    <t>Forecasting the short-term demand for electricity: Do neural networks stand a better chance?</t>
  </si>
  <si>
    <t xml:space="preserve">artificial neural networks; gasoline demand; consumption </t>
  </si>
  <si>
    <t>The authors compare the predictions of nonlinear models (artificial neural networks) with linear models (of the ARMA type), using short-term electricity consumption forecasting as a case study. They then discuss the conditions under which neural networks could be superior to linear models.</t>
  </si>
  <si>
    <t>Volkan S-. Ediger, Sertac- Akar</t>
  </si>
  <si>
    <t xml:space="preserve">~Does not mention gasoline but it could be reviewed to shed some light on ARIMA and its applications for gas consumption forecasting
~Review Table 1, which covers studies on forecasting energy demand in Turkey between 2002-2006 </t>
  </si>
  <si>
    <t>Primary energy demand; ARIMA forecasting; Turkey, ANN</t>
  </si>
  <si>
    <t>N/A</t>
  </si>
  <si>
    <t>Harun Kemal Ozturk, Halim Ceylan, et al.</t>
  </si>
  <si>
    <t>ARIMA, SARMINA (seasonal), ANN</t>
  </si>
  <si>
    <t>Vehicle ownership, GDP</t>
  </si>
  <si>
    <t>Kyungcho Bae, DeVerle Harris</t>
  </si>
  <si>
    <t>~These forecasts are compared with actual consumption for a test period. The forecasts made using state space are preferred to those made using multiple regression models for both expost and exante cases. The state space forecasts track data cycles better than do the regression forecasts. Average absolute forecast errors are less for the state space models than they are for the multiple regression models.
~Three different approaches are relevant to this experiment, as follows: 1. Estimate regression equations involving the explanatory variables appropriately, along with a trend equation for at least one variable to drive the forecasts. 2. Estimate each explanatory variable independently using time series methods, for example, ARIMA. 3. Estimate all explanatory variables simultaneously using state space.</t>
  </si>
  <si>
    <t>Gasoline demand, Econometric modelling, Price asymmetry</t>
  </si>
  <si>
    <t>United States and India</t>
  </si>
  <si>
    <t>Co-integration econometric model, Error correction model (ECM)</t>
  </si>
  <si>
    <t>Compares cross-section, time-series, &amp; pooled models, cointegrated regression</t>
  </si>
  <si>
    <t>Urban density, fuel demand, elasticity, SURE</t>
  </si>
  <si>
    <t>Europe</t>
  </si>
  <si>
    <t>Dynamic panel data, gasoline demand, error components, omitted variable, heterogeneous elasticity</t>
  </si>
  <si>
    <t>Per income capita, diesel price, numbers of gasoline and diesel-fueled passenger cars per driver</t>
  </si>
  <si>
    <t>Structure of indistrual output (e.g., share of heavy industry), lagged or real price of energy, electricity consumption lagged by a time period</t>
  </si>
  <si>
    <t>Genetic algorithm, (Linear-logarithimic, dynamic, static)</t>
  </si>
  <si>
    <t xml:space="preserve">~Lit review section has on Genetic algorithm development and history- could be useful to review
~The best-fitted regression model was identified as a linear-logarithmic model which is the function of independent variable
~This study presents an integrated algorithm for forecasting gasoline demand based on genetic algorithm (GA) with variable parameters using stochastic procedures, conventional regression and analysis of variance (ANOVA). </t>
  </si>
  <si>
    <t>Price, GDP, number of vehicles, and gasoline consumption in the previous periods</t>
  </si>
  <si>
    <t>Energy demand estimation based on two-different genetic algorithm approaches</t>
  </si>
  <si>
    <t>GDP, population, import, and export figures</t>
  </si>
  <si>
    <t>Energy, energy demand, energy modeling, energy planning, future projections, genetic algorithm, Turkey</t>
  </si>
  <si>
    <t>Effects of combining annual econometric model with quarterly ARIMA</t>
  </si>
  <si>
    <t>Not focused on gasoline consumption.</t>
  </si>
  <si>
    <t>Gordon L. Myer and John F. Yanagida</t>
  </si>
  <si>
    <t>Western Journal of Agricultural Economics</t>
  </si>
  <si>
    <t>Combining Annual Econometric Forecasts with Quarterly ARIMA Forecasts: A Heuristic Approach</t>
  </si>
  <si>
    <t>linear regression; ARIMA; quarterly; short-term; forecasting; combination model</t>
  </si>
  <si>
    <t>Note: specifically looks at Hay demand, not gasoline.
Paper provides a technique to alleviate the data limitations that constrain the possible time framework in forecast models.
Combines an annual econometric model with a quarterly ARIMA, which allows quarterly forecasting that utilizes theoretical and structural econometric model foundations.</t>
  </si>
  <si>
    <t>Estimating travel demand for the state of VA</t>
  </si>
  <si>
    <t>Linear regression</t>
  </si>
  <si>
    <t>Population
Employment
Household size
Household income</t>
  </si>
  <si>
    <t>John S. Miller</t>
  </si>
  <si>
    <t>Socioeconomic and Travel Demand Forecasts for Virginia and Potential Policy Responses: A Report for VTrans2035: Virginia’s Statewide Multimodal Transportation Plan</t>
  </si>
  <si>
    <t>linear regression; travel demand</t>
  </si>
  <si>
    <t>VA state requires 25-year forecasts. This paper provides four types of information: socioeconomic forecasts, travel demand forecasts, information on trends affecting travel demand forecasts, and policy responses to the forecasts.
Forecasts were developed at the PDC (planning district commission - 21 in VA) level.  A linear regression was used to forecast out the four independent variables, and then VMT dependence on fuel cost, income, and population density was estimated (p. 48).</t>
  </si>
  <si>
    <t>43 countries</t>
  </si>
  <si>
    <t>Utilization time, private consumption, car prices, and fuel prices</t>
  </si>
  <si>
    <t>90 countries</t>
  </si>
  <si>
    <t xml:space="preserve">Robert McRae </t>
  </si>
  <si>
    <t>Gasoline Demand in Developing Asian Countries</t>
  </si>
  <si>
    <t>11 Asian countries</t>
  </si>
  <si>
    <t>Estimates of motor gasoline demand</t>
  </si>
  <si>
    <t>Steven L. Puller and Lorna A. Greening</t>
  </si>
  <si>
    <t>Household adjustment to gasoline price change: an analysis using 9 years of US survey data</t>
  </si>
  <si>
    <t>heterogeneous elasticity; demand; gasoline; household-level data; disaggregation; aggregation; non-business demand;</t>
  </si>
  <si>
    <t>Analyzing state approaches to modeling/forecasting transportation revenue</t>
  </si>
  <si>
    <t>Varies</t>
  </si>
  <si>
    <t>Martin Wachs and Benton Heimsath</t>
  </si>
  <si>
    <t>Forecasting Transportation Revenue Sources: Survey of State Practices</t>
  </si>
  <si>
    <t>state revenue foreccasting; survey; literature review; short-term; risk analysis process; RAP; risk analysis forecast</t>
  </si>
  <si>
    <t>This report identifies the current state of the practice regarding revenue forecasting. A primary objective of the study is to document current and proposed forecasting methodologies, as well as shortcomings of methods as reported by state departments of transportation (DOTs). The report also includes information about the types of revenue being forecasted, and how satisfied DOTs have been by the accuracy of their projections.
All 45 states that responded to the survey reported preparing short-term forecasts (&lt;5 years). The states use three different forecasting methods: trend extrapolation (e.g., ARIMA) , expert consensus, and econometric models. Most are moving away from trend extrapolation for fuel tax (VMT), due to historical variability, and toward econometric models.
Independent variables used by each state are compiled in Appendix B.</t>
  </si>
  <si>
    <t>Analyze key determinants of travel demand to improve the EIA AEO long-term model</t>
  </si>
  <si>
    <t>Not a model; lit review of state models</t>
  </si>
  <si>
    <t xml:space="preserve">Not a model, but investigates: unemployment v. employment, </t>
  </si>
  <si>
    <t>Trisha Hutchins</t>
  </si>
  <si>
    <t>EIA Conference 2014</t>
  </si>
  <si>
    <t>Light-duty vehicle energy demand,
demographics, and travel behavior</t>
  </si>
  <si>
    <t>energy demand; demographics; travel demand; long-term model</t>
  </si>
  <si>
    <t>An EIA presentation on their AEO  (long-term) model, looking specifically at the key determinants of travel demand. Sees that personal travel may be shifting away from economic indicators (income and employment). Demographic and technological factors are playing a larger and larger role.</t>
  </si>
  <si>
    <t>Determining fuel tax revenue (VMT/gas consumption)  for state of AZ</t>
  </si>
  <si>
    <t>United States, Arizona</t>
  </si>
  <si>
    <t>Arizona DOT</t>
  </si>
  <si>
    <t>ARIZONA HIGHWAY USER REVENUE FUND
Forecasting Process &amp; Results
FY 2017-2026</t>
  </si>
  <si>
    <t>VMT forecasting; RAP; risk analysis process; state revenue forecasting; HDR; HLB</t>
  </si>
  <si>
    <t>Report includes a brief introduction to Arizona's regression-based econometric model for forecasting fuel tax revenue. The model is specifically focused on VMT forecasting, and uses a risk analysis panel to develop upper and lower bounds for forecasts of each independent variable that is fed into the model.</t>
  </si>
  <si>
    <t xml:space="preserve">Explores the effects of models based on disaggregated household-level data </t>
  </si>
  <si>
    <t>All (explores modeling basics)</t>
  </si>
  <si>
    <t xml:space="preserve">Zia Wadud </t>
  </si>
  <si>
    <t>Personal tradable carbon permits for road transport: Heterogeneity of demand responses and distributional analysis</t>
  </si>
  <si>
    <t>heterogeneous elasticity; demand; gasoline; consumption; price; aggregation; disaggregation; income; modeling basics; model types</t>
  </si>
  <si>
    <t>Investigates heterogeneous gasoline price elasticity. This research examines whether different socio economic groups truly have different demand responses using an econometric analysis of US consumer expenditure survey data. Although there is a plethora of literature on gasoline demand modelling, there is a lack of studies that attempt to model gasoline demand across different socio-economic groups. There is however ample evidence from different studies that gasoline demand can vary across socio-economic or location-specific groups. The literature review suggests that demand responses could differ depending upon income, rural or urban location and vehicle ownership of the households.
See Chapters 4, 5, 6, and 7</t>
  </si>
  <si>
    <t>Forecast VMT in WI</t>
  </si>
  <si>
    <t>United States, Wisconsin</t>
  </si>
  <si>
    <t>Mike Sillence</t>
  </si>
  <si>
    <t>An Econometric Approach to Forecasting Vehicle Miles Traveled in Wisconsin</t>
  </si>
  <si>
    <t xml:space="preserve">mid-term forecasting; VMT; vehicle miles traveled; state; </t>
  </si>
  <si>
    <t>Forecast gasoline consumption in OR</t>
  </si>
  <si>
    <t>United States, Oregon</t>
  </si>
  <si>
    <t>Oregon DOT</t>
  </si>
  <si>
    <t>December 2016 Revenue Forecast
Also see [Wachs and Helmsath 2015]</t>
  </si>
  <si>
    <t xml:space="preserve">fuel tax forecasting; state forecasting; quarterly; </t>
  </si>
  <si>
    <t xml:space="preserve">OR's gasoline consumption model exists to support the state's calculation and forecasting of fuel tax revenue. OR uses combined gasoline and diesel consumption as a dependent variable. </t>
  </si>
  <si>
    <t>literature review; basics of gasoline consumption modeling; risk analysis process (RAP); state forecasting</t>
  </si>
  <si>
    <t>Contractor re-specified the existing MO gas consumption model, re-defined the dependent variables, and conducted a risk analysis process (RAP) with an expert panel to incorporate both objective and subjective input. Attributed ranges (probability distributions) to each independent variable to provide more forecasting information.
[Wachs and Helmsath 2015] suggests that MO didn't adopt the recommendations from this report.</t>
  </si>
  <si>
    <t>Price of gasoline, number of registered cars and commercial vehicles, per capita income (also price of substitute goods and previous consumption behavior), and past gas consumption</t>
  </si>
  <si>
    <t>Forecast gasoline consumption in China</t>
  </si>
  <si>
    <t>China</t>
  </si>
  <si>
    <t xml:space="preserve">gasoline consumption; diesel consumption; literature review; </t>
  </si>
  <si>
    <t>log-log regression</t>
  </si>
  <si>
    <t>Urbanization level
Per capita GDP
Aggregate turnover of freight and passengers
Civilian vehicle number (number of vehicles)</t>
  </si>
  <si>
    <t>Jian Chai, Shubin Wang, Shouyang Wang, Ju'e Guo</t>
  </si>
  <si>
    <t>Energies</t>
  </si>
  <si>
    <t>Demand Forecast of Petroleum Product Consumption in the
Chinese Transportation Industry</t>
  </si>
  <si>
    <t>10.3390/en5030577</t>
  </si>
  <si>
    <t xml:space="preserve">In this paper, petroleum product (mainly petrol and diesel) consumption in the transportation sector of China is analyzed. This was based on the Bayesian linear regression theory and Markov Chain Monte Carlo method (MCMC), establishing a demand-forecast model of petrol and diesel consumption introduced into the analytical framework with explanatory variables of urbanization level, per capita GDP, turnover of passengers (freight) in aggregate (TPA, TFA), and civilian vehicle number (CVN) and explained variables of petrol and diesel consumption. Found that urbanization is the most sensitive explanatory factor. </t>
  </si>
  <si>
    <t>Road Gasoline and Diesel Consumption in Spain</t>
  </si>
  <si>
    <t>price elasticity; gasoline consumption</t>
  </si>
  <si>
    <t>household-level data; gasoline demand; price elasticity; income elasticity; heterogeneous elasticity</t>
  </si>
  <si>
    <t>Gasoline price effect on gasoline consumption</t>
  </si>
  <si>
    <t>Date</t>
  </si>
  <si>
    <t>1950-1994</t>
  </si>
  <si>
    <t>1978-2000</t>
  </si>
  <si>
    <t>1966-1998</t>
  </si>
  <si>
    <t>1960-1998</t>
  </si>
  <si>
    <t>1980-1990</t>
  </si>
  <si>
    <t>1976-1997</t>
  </si>
  <si>
    <t>1991-1994</t>
  </si>
  <si>
    <t>2001-2006</t>
  </si>
  <si>
    <t>1975-1980</t>
  </si>
  <si>
    <t>1999-2012</t>
  </si>
  <si>
    <t>1973-1992</t>
  </si>
  <si>
    <t>1994-2008</t>
  </si>
  <si>
    <t>2001-2009</t>
  </si>
  <si>
    <t>2002-2010</t>
  </si>
  <si>
    <t>1994-2007</t>
  </si>
  <si>
    <t>1977-1989</t>
  </si>
  <si>
    <t>1988-2006</t>
  </si>
  <si>
    <t>1997-2002</t>
  </si>
  <si>
    <t>Market</t>
  </si>
  <si>
    <t>USA; CA</t>
  </si>
  <si>
    <t>USA, Canada, Australia</t>
  </si>
  <si>
    <t>USA, Canada, Europe, Australia, New Zealand</t>
  </si>
  <si>
    <t>International</t>
  </si>
  <si>
    <t>USA</t>
  </si>
  <si>
    <t>USA; PA</t>
  </si>
  <si>
    <t>Avg Ysr</t>
  </si>
  <si>
    <t>Avg Ylr</t>
  </si>
  <si>
    <t>Avg Yir</t>
  </si>
  <si>
    <t>Kenneth Gillingham</t>
  </si>
  <si>
    <t>Gasoline consumption in USA</t>
  </si>
  <si>
    <t>Automobile Fuel Demand: A Critical Assessment of Empirical Methodologies</t>
  </si>
  <si>
    <t>Transport Reviews: A Transnational Transdisciplinary Journal</t>
  </si>
  <si>
    <t>Leonardo J. Basso, Tae Hoon Oum</t>
  </si>
  <si>
    <t>10.1080/01441640601119710</t>
  </si>
  <si>
    <t>Various Countries</t>
  </si>
  <si>
    <t>Assessment of fuel demand models</t>
  </si>
  <si>
    <t>Alternative models besides dynamic- reduced-form</t>
  </si>
  <si>
    <t>Recent evidence on car cost and time elasticities of travel demand in Europe</t>
  </si>
  <si>
    <t>Elasticities Assessment in Europe</t>
  </si>
  <si>
    <t xml:space="preserve">de Jong, G., Gunn, H.F. </t>
  </si>
  <si>
    <t>Determines best functional forms for short-term gasoline demand</t>
  </si>
  <si>
    <t>Iterative OLS (Box-Cox method)</t>
  </si>
  <si>
    <t>David L. Greene, Patricia S. Hu</t>
  </si>
  <si>
    <t>Functional form analysis of the short-run demand for travel and gasoline by one-vehicle households</t>
  </si>
  <si>
    <t>elasticity; gasoline demand; functional forms</t>
  </si>
  <si>
    <t>The short-run elasticity of vehicle travel and gasoline demand is analyzed using gasoline purchase diary data for households in the US owning one vehicle. A Box-Cox method (iterative ordinary least squares) is used to determine best functional forms for each of four income quartiles in the sample. All income groups' transformation parameters are found to be close to 0.4. Thus, price elasticity increases with increasing fuel prices. Elasticity estimates at the mean for the three upper quartiles are -0.6, and that for the lowest quartile is approximately -0.5.</t>
  </si>
  <si>
    <t>Analyzes the structure of a state-level gasoline demand model</t>
  </si>
  <si>
    <t xml:space="preserve">David L. Greene </t>
  </si>
  <si>
    <t>State-Level Stock System Model of Gasoline Demand</t>
  </si>
  <si>
    <t>state forecasting; gasoline demand; Oak Ridge National Lab; highway only</t>
  </si>
  <si>
    <t>A summary overview of the specification and econometric estimation of a state-level model of highway gasoline demand is presented. The model, which was developed by Oak Ridge National Laboratory for the Energy Information Administration, was designed for policy-and technology-sensitive forecasting of gasoline use by light-duty highway vehicles over the 1980-2000 period</t>
  </si>
  <si>
    <t>Parametric, Semiparametric, and Nonparametric Estimation of Characteristic Values Within Mass Assessment and Hedonic Pricing Models</t>
  </si>
  <si>
    <t>R. Kelly Pace</t>
  </si>
  <si>
    <t>This paper applies OLS, the kernel nonparametric regression estimator, and the semi-parametric estimator of Powell, Stock, and Stoker (1989) to a data set, which should, based on theory and previous empirical work, yield positive coefficients. The semiparametric estimator, on average, displayed the performance most consistent with prior expectations followed by the nonparametric and parametric estimators. In addition, the paper shows how the semiparametric estimator can provide insights into the form of misspecification and suggest data transformations.</t>
  </si>
  <si>
    <t>Analyzes the performance of non- and semi-parametric functional forms</t>
  </si>
  <si>
    <t>OLS, non- and semi-parametric data</t>
  </si>
  <si>
    <t>semiparametric; nonparametric; functional forms</t>
  </si>
  <si>
    <t>M. Hashem Pesaran, Ron Smith</t>
  </si>
  <si>
    <t>University of Cambridge</t>
  </si>
  <si>
    <t>Alternative approaches to estimating long-run energy demand elasticities : an application to Asian developing countries</t>
  </si>
  <si>
    <t>Cited by several key gasoline demand modeling researchers; recommends moving away from panel data due to inaccuracies (even when using fixed effects).</t>
  </si>
  <si>
    <t>data type analysis; panel; time-series; fixed effect</t>
  </si>
  <si>
    <t>Analyzes the reliability of models developed using panel data</t>
  </si>
  <si>
    <t>Panel data (model type unknown)</t>
  </si>
  <si>
    <t>This paper develops a new method for estimating a demand function and the welfare consequences of price changes. The method is applied to gasoline demand in the United States and is applicable to other goods. The method uses shape restrictions derived from economic theory to improve the precision of a nonparametric estimate of the demand function. Using data from the U.S. National Household Travel Survey, we show that the restrictions are consistent with the data on gasoline demand and remove the anomalous behavior of a standard nonparametric estimator. Our approach provides new insights about the price responsiveness of gasoline demand and the way responses vary across the income distribution. We find that price responses vary non-monotonically with income. In particular, we find that low- and high-income consumers are less responsive to changes in gasoline prices than are middle-income consumers. We find similar results using comparable data from Canada.</t>
  </si>
  <si>
    <t>Measuring the price responsiveness of gasoline demand: Economic shape restrictions and nonparametric demand estimation</t>
  </si>
  <si>
    <t>Quantitative Economics</t>
  </si>
  <si>
    <t>Richard Blundell, Joel Horowitz, Matthias Parey</t>
  </si>
  <si>
    <t>Nonparametric gasoline demand estimation</t>
  </si>
  <si>
    <t>nonparametric; heterogeneous price elasticity;</t>
  </si>
  <si>
    <t>US, UK, Japan, Australia, Germany, France, Italy, Netherlands, Sweden, Denmark, Norway, Finland</t>
  </si>
  <si>
    <t>Comparison of multiple fuel demand model types</t>
  </si>
  <si>
    <t>Olof Johansson, Lee Schipper</t>
  </si>
  <si>
    <t>Measuring the Long-Run Fuel Demand of Cars; Separate Estimations of Vehicle Stock, Mean Fuel Intensity, and Mean Annual Driving Distance</t>
  </si>
  <si>
    <t>Nonparametric Estimation
of a Nonseparable Demand Function under the Slutsky Inequality Restriction</t>
  </si>
  <si>
    <t>We present a method for consistent nonparametric estimation of a demand function with nonseparable unobserved taste heterogeneity subject to the shape restriction implied by the Slutsky inequality. We use the method to estimate gasoline demand in the U.S. The results reveal di erences in behavior between heavy and moderate gasoline users. They also reveal variation in the responsiveness of demand to plausible changes in prices across the income distribution. We extend our estimation method to permit endogeneity of prices. The empirical results illustrate the improvements in  nite-sample performance of a nonparametric estimator from imposing shape restrictions based on economic theory.</t>
  </si>
  <si>
    <t>10.1162/REST_a_00636</t>
  </si>
  <si>
    <t>consumer demand; nonseparable models; quantile regression; nonparametric; slutsky restriction; household-level data; heterogeneous response</t>
  </si>
  <si>
    <t>The author uses household-level data from the Panel Study of Income Dynamics to estimate household demand for gasoline and the corresponding price and income demand elasticities. Empirical results from a selection corrected gasoline demand regression suggest low short-run price and income elasticities and clear differences in gasoline demand across the population. Results also showed a dependency on cars per household.
The fuel efficiency results, estimated with a separate OLS regression, show that income is a significant explanatory variable for the fuel efficiency of a household's car fleet (many others also discussed).</t>
  </si>
  <si>
    <t>Dependent Variable</t>
  </si>
  <si>
    <t>Yearly percentage change in VMT</t>
  </si>
  <si>
    <t>OLS Regression, reduced form,  static, household-level panel  data, log-linear form</t>
  </si>
  <si>
    <t>Real personal income, vehicle registrations, state trunk network lane miles, number of households in WI, WI retail sales</t>
  </si>
  <si>
    <t>Annual % change in WI employment (step ahead)
Annual % change in WI population (step ahead)
Annual % change in US regular gasoline price</t>
  </si>
  <si>
    <t>Some metropolitan areas in WI have location-specific travel demand models. While the location-specific regression forecasts could be aggregated, they are inherently static and increasingly unreliable due to data constraints. A multiple linear regression model based on time series data from 1970 through 2012 for three explanatory variables was created to forecast annual percent change in statewide VMT in Wisconsin. The model is conditional; the results depend on the forecasted values for the explanatory variables.
A Durbin-Watson test indicated no autocorrelation; hence the lack of a lagged endogenous explanatory variable.</t>
  </si>
  <si>
    <t>Gasoline consumption</t>
  </si>
  <si>
    <t>Gasoline Consumption of Cities</t>
  </si>
  <si>
    <t>Peter W. G. Newman, Jeffrey R. Kenworthy</t>
  </si>
  <si>
    <t>Collected cross-sectional data for 32 cities from Europe, Canada, Asia, Australia and the USA and calculated correlations between fuel consumption and density variables.</t>
  </si>
  <si>
    <t>Urban density, fuel demand, elasticity</t>
  </si>
  <si>
    <t>Regression, reduced form, dynamic, aggregate time-series data, linear form</t>
  </si>
  <si>
    <t>Fuel consumption per capita (number of cars, fuel efficiency, and VKT)</t>
  </si>
  <si>
    <t>Price of fuel, metropolitan GDP per capita, urban density, road length per 1000 people, public transport seat-km per capita, car user cost per car, average user cost of a public transport trip, fuel efficiency</t>
  </si>
  <si>
    <t>The specification of fuel demand adopted in this paper decomposes consumption per capita as the product of car ownership per capita, fuel consumption per km and annual distance driven per car. Urban density is found to affect fuel consumption, mostly through variations in the car stock and in the distances travelled, rather than through fuel consumption per kilometre.
The authors provide a concise review of the past literature on the relationship between urban density and fuel consumption (or vehicle use).
In order to overcome the problem of ambiguity of the short or long-run character of estimates associated with cross-sectional data, fuel demand per capita was decomposed into car stock per capita, fuel consumption per km and annual distance driven per car. The overall elasticities calculated can be interpreted as long-run since not only the effects on driving, but also the effects on the car stock are accounted for.</t>
  </si>
  <si>
    <t>None</t>
  </si>
  <si>
    <t>This paper contrasts the performance of heterogeneous and shrinkage estimators versus the more traditional homogeneous panel data estimators. Assumes that the stock of energy-using equipment is fixed in the short-run and its utilization is supposed to be a function of normal economic influences.</t>
  </si>
  <si>
    <t>Panel data, One-way error component model</t>
  </si>
  <si>
    <t>fuel consumption; elasticities</t>
  </si>
  <si>
    <t>This study provides both a historical analysis of fuel demand for road transport and an example of using econometric results for projections. Fuel consumption by all motor vehicles in the USA has been analysed by splitting total demand into passenger car, truck and other (buses, motor cycles) demands. Distance travelled and fuel efficiency equations have been estimated for both the passenger car fleet and trucks.
Multiple effects on fuel efficiency, including income and technological progress, were investigated.</t>
  </si>
  <si>
    <t>Fuel consumption by passenger cars (VMT per vehicle and fuel efficiency)</t>
  </si>
  <si>
    <t xml:space="preserve">Regression, structural form, dynamic, time series data, log-linear form </t>
  </si>
  <si>
    <t>New car registrations (fuel efficiency), lagged dependent variable (VMT per vehicle)</t>
  </si>
  <si>
    <t>Gas price (current and 9 lagged values), private consumption expenditure, stock of cars, stock of trucks, index of industrial production, GDP</t>
  </si>
  <si>
    <t>Period</t>
  </si>
  <si>
    <t>Annual</t>
  </si>
  <si>
    <t>Cross-sectional</t>
  </si>
  <si>
    <t>Analysis and comparison of price and income elasticities from literature</t>
  </si>
  <si>
    <t>P.B. Goodwin</t>
  </si>
  <si>
    <t>A Review of New Demand Elasticities with Special Reference to Short and Long Run Effects of Price Changes</t>
  </si>
  <si>
    <t>price; income; elasticity; fuel consumption;</t>
  </si>
  <si>
    <t>Explores the differences between short and long term, as well as time-series and cross-sectional, gasoline consumption model elasticity results. The results reveal that long term elasticites are between 50% and 3x higher than the short term.</t>
  </si>
  <si>
    <t>Quarterly</t>
  </si>
  <si>
    <t>Gasoline consumption per capita per day (gallons)</t>
  </si>
  <si>
    <t>Real gasoline price (cents per gallon)
Real personal disposable income per capita (dollars)
Dummy variables (3 for quarters, 3 for regions)
Vector of state attributes (population density, state funding on public transit, percentage of trucks, state ID, and year/time variable)</t>
  </si>
  <si>
    <t>~The focus of this paper is on the modeling and estimation of quarterly state-level gasoline demand in the US, specifically comparing semi-parametric and log-linear functional forms.  The results illustrate a significant income effect and price effect on gasoline demand elasticities." The author then uses the model to analyze how different states respond to an increase in gasoline tax (geographic heterogeneity) and how price/income elasticities have changed over time by state (temporal heterogeneity).
Three important conclusions: first, gasoline price is found to be exogenous (for this model specification); second, substantial heterogeneity in both price and income elasticity exists; third, several sources of heterogeneity are suggested and analyzed.</t>
  </si>
  <si>
    <t>Gasoline demand; Price elasticity; Income elasticity; Semi-parametric estimation; non-parametric; non-constant coefficients; heterogeneous elasticity; disaggregate; state-level;</t>
  </si>
  <si>
    <t>Regression, reduced form, dynamic, disaggregated (state-level) panel data, Semiparametric smooth coefficient</t>
  </si>
  <si>
    <t>No (qualitative)</t>
  </si>
  <si>
    <t>Qualitative projection, structural, static, national time series data</t>
  </si>
  <si>
    <t>gasoline consumption; RFS; ethanol blending; qualitative</t>
  </si>
  <si>
    <t>% change in Vehicle miles traveled
% change in miles per gallon</t>
  </si>
  <si>
    <t xml:space="preserve">% change in gasoline consumption </t>
  </si>
  <si>
    <t>The most popular approaches and methodologies—such as dynamic reduced-form demand models with time-series data—have dominated the core values obtained. The present survey focuses instead on the various approaches and methods that have been used. It reviews and classifies them, showing that there are relevant findings, raised by studies using less popular approaches, which seem to challenge some of the accepted core results in the literature. These other approaches include: co-integration techniques, use of disaggregate data at the household level and flexible functional forms, and structural models of automobile fuel consumption.</t>
  </si>
  <si>
    <t>literature review; basics of gasoline consumption modeling;</t>
  </si>
  <si>
    <t>Other Independent Variables Tested/Considered</t>
  </si>
  <si>
    <t>Driver-licensing policies, road investment policies, extent and quality of public transport systems, cultural and political aspects</t>
  </si>
  <si>
    <t>Fuel consumption per capita (car stock per capita, fuel intensity (gal/km), and distance traveled (per car per year))</t>
  </si>
  <si>
    <t>This article presents the gasoline consumption regression model results for several different estimators: static OLS (on a pooled data set without national intercepts), traditional Between and Within, 2SLS Within, GLS from both static and dynamic error-component models, and the weighted mean of individual TS and CS parameter estimates.
CS: cross-section, TS: Time-series.
The model is very similar to EIA, in that its vehicle distance traveled equation includes a vehicle efficiency variable. The major difference lies in this model's inclusion of car stock as a structural model component along with vehicle distance traveled and vehicle efficiency.</t>
  </si>
  <si>
    <t>structural; fuel demand; recursive</t>
  </si>
  <si>
    <t>Nancy T. Gallini</t>
  </si>
  <si>
    <t>The Canadian Journal of Economics</t>
  </si>
  <si>
    <t>Demand for Gasoline in Canada</t>
  </si>
  <si>
    <t>Model gasoline demand, including auto manufacturer response</t>
  </si>
  <si>
    <t>A model of gasoline demand and of technological change in the automobile industry is developed that identifies several responses by individuals to an increase in the gasoline price. In addition to the demand responses to rising gasoline prices of driving fewer miles, purchasing fewer automobiles, and buying more fuel-efficient cars, automobile manufacturers may alter the technology of new automobiles produced in the future, given their expectations about changing consumers' demands for more fuel-efficient cars. Allowing for these adjustments by consumers and producers to increases in the gasoline price yields larger price elasticities than have been estimated in previous studies.</t>
  </si>
  <si>
    <t>All three equations use: Price, income, taxation, national population density, car stock, lagged endogenous variable
Distance traveled also depends on car stock and fuel intensity</t>
  </si>
  <si>
    <t>Gasoline demand (vehicle distance traveled, car stock, and fuel efficiency [technical efficiency by class, distribution of new car sales by weight])</t>
  </si>
  <si>
    <t>For distance traveled per car: price of gasoline, income, unemployment rate
For fuel efficiency: 3 lags of: price of gasoline, environmental controls, and fuel economy standards
For Car stock/vehicle choice: price of gasoline, income, car price, unemployment rate, lagged automobile holdings</t>
  </si>
  <si>
    <t>Not used due to data deficiencies: Availability of public transit
Degree of urbanization</t>
  </si>
  <si>
    <t xml:space="preserve">structural; fuel demand; elasticity; technological changes; </t>
  </si>
  <si>
    <t>Spurious Regressions in Econometrics</t>
  </si>
  <si>
    <t>C.W. J. Granger and P. Newbold</t>
  </si>
  <si>
    <t>Analysis of the effects of autocorrelation on regressions</t>
  </si>
  <si>
    <t>time-series; ARIMA; ARMA; autoregression; autcorrelation; specification</t>
  </si>
  <si>
    <t>Discusses the effects of autocorrelation on econometric regressions using time-series data. Finding: "From our own studies we would conclude that if a regression equation relating economic variables is found to have strongly autocorrelated residuals, equivalent to a low Durbin-Watson value, the onZy conclusion that can be reached is that the equation is mis-specified, whatever the value of R2 observed."</t>
  </si>
  <si>
    <t>Time series</t>
  </si>
  <si>
    <t>Regression, structural, dynamic, pooled panel data, semilog
Recursive</t>
  </si>
  <si>
    <t>Regression, structural, dynamic, pooled panel data, semilog</t>
  </si>
  <si>
    <t>Gasoline consumption of Switzerland</t>
  </si>
  <si>
    <t>Switzerland</t>
  </si>
  <si>
    <t>Walter Wasserfallen and Heinz Guntensperger</t>
  </si>
  <si>
    <t>Gasoline consumption and the stock of motor vehicles: An empirical analysis for the Swiss economy</t>
  </si>
  <si>
    <t>Gasoline consumption per vehicle (vehicle distance traveled, car stock, and vehicle efficiency)</t>
  </si>
  <si>
    <t>Regression, structural, dynamic, time series data, log-linear</t>
  </si>
  <si>
    <t>For vehicle distance: Consumer prices as a whole, real income, lagged car stock, relative price of gasoline
For vehicle efficiency: relative price of gasoline, real income
For car stock: relative price of gasoline, user cost of new cars, real income, quality of private traffic network, quality of public traffic network</t>
  </si>
  <si>
    <t>In this paper, the demand for gasoline and the stock of cars is empirically explained for the Swiss economy. Statistical methods from modern time series analysis are applied to annual data over the period 1962-85. The short-run price and income elasticities of gasoline consumption are -0.3 to -0.45 and 0.7 respectively and therefore about the same as in other countries. It is furthermore shown that the price elasticity becomes substantially higher in absolute value after the first OPEC shock in 1973.</t>
  </si>
  <si>
    <t>Analysis of co-integration</t>
  </si>
  <si>
    <t>Regression, time series data</t>
  </si>
  <si>
    <t>Time series analysis has undergone many changes in recent years with the advent of unit roots and cointegration. Maddala and Kim present a comprehensive review of these important developments and examine structural change. The volume provides an analysis of unit root tests, problems with unit root testing, estimation of cointegration systems, cointegration tests, and econometric estimation with integrated regressors. The authors also present the Bayesian approach to these problems and bootstrap methods for small-sample inference. The chapters on structural change discuss the problems of unit root tests and cointegration under structural change, outliers and robust methods, the Markov-switching model and Harvey's structural time series model. Unit Roots, Cointegration and Structural Change is a major contribution to Themes in Modern Econometrics, of interest both to specialists and graduate and upper-undergraduate students.</t>
  </si>
  <si>
    <t>time-series data; regression; co-integration; unit root;</t>
  </si>
  <si>
    <t>Unit Roots, Cointegration, and Structural Change</t>
  </si>
  <si>
    <t>Cambridge University Press</t>
  </si>
  <si>
    <t>G.S. Maddala and In-Moo Kim</t>
  </si>
  <si>
    <t>Gasoline Price, Income, square of Income, price and income interaction, presence of public transportation, a number of demographic variables</t>
  </si>
  <si>
    <t xml:space="preserve">Regression, reduced form, disaggregated household-level panel data, translog </t>
  </si>
  <si>
    <t xml:space="preserve">Gasoline demand   </t>
  </si>
  <si>
    <t>This is one of the first papers that attempts to model gasoline demand using household-level data. The focus is to analyze short-run consumer demand for gasoline (for non-business automobile use). By short run, the authors mean a time period where the household vehicle stock and demographic variables remain constant. "The major conclusion which can be derived from our
estimates of the parameters of gasoline demand is that price increases, however engineered, should be effective in reducing gasoline consumption. Our estimated short-run price elasticity, evaluated at overall sample means, is -0.43 for both one-car and multi-car households."</t>
  </si>
  <si>
    <t>Assess the performance of non-parametric functional forms for gasoline consumption</t>
  </si>
  <si>
    <t>Jerry Hausman and Whitney Newey</t>
  </si>
  <si>
    <t>Nonparametric estimation of exact consumers surplus and deadweight loss</t>
  </si>
  <si>
    <t>non-parametric; gasoline demand;</t>
  </si>
  <si>
    <t>"We apply nonparametrirc regression models to estimation of demand curves of the type most often used in applied research. The paper includes an application to gasoline demand. Empirical questions of interest here are the shape of the demand curve and the average magnitude of welfare loss from a tax on gasoline. In this application we compare parametric and nonparametric estimates of the demand curve, calculate exact and approximate measures of consumers surplus and deadweight loss, and give standard error estimates."</t>
  </si>
  <si>
    <t>U.S.</t>
  </si>
  <si>
    <t>Non-parametric</t>
  </si>
  <si>
    <t>"In this paper, we give results from studying household-level data on gasoline consump- tion. Our analysis is motivated by several issues that arise from using existing studies to project secular trends in gasoline consumption. First is the question of whether high income households display the same income elasticity as other households."
Study shows issues of semiparametric and nonparametric method; namely ascertaining functional specification (the income-age structure) and model diagnostics (attempts to estimate price effects)
Data is taken from the Residential Transportation Energy Consumption Survey.</t>
  </si>
  <si>
    <t>household-level data; disaggregation; heterogeneous elasticity; functional form; semiparametric</t>
  </si>
  <si>
    <t xml:space="preserve">Deflated total expenditure, relative gasoline price, large number of demographic household-level variables </t>
  </si>
  <si>
    <t>General function of income and age (nonparametric)
Number of drivers
Household size
Several other demographic variables (residence, region, and lifecycle dummies)</t>
  </si>
  <si>
    <t>Estimate a semi-parametric model of gasoline demand</t>
  </si>
  <si>
    <t>semiparametric; nonparametric; functional forms; price elasticity; household-level data; demographics</t>
  </si>
  <si>
    <t>Household Gasoline Demand in Canada</t>
  </si>
  <si>
    <t>Adonis Yatchew and Joungyeo Angela No</t>
  </si>
  <si>
    <t>"The estimates reveal strong demographic effects—in particular the number of licensed drivers and age—that are numerically consistent with the findings of Schmalensee and Stoker. Our estimated price elasticity is close to that found by Hausman and Newey and our income elasticity lies between the two papers. Not surprisingly, we find that price is essentially orthogonal to demographic variables, thus the absence of demographics in Hausman and Newey and the absence of reliable price data in Schmalensee and Stoker would appear not to compromise either set of results."
"In summary, we have four main objectives: to estimate a semiparametric model of gasoline demand using recent Canadian data; to determine whether the inclusion of both price and demographic variables in the same model would likely have altered the Hausman and Newey or Schmalensee and Stoker results; to determine whether separate estimation by grade of gasoline yields different estimates; and to test whether our price variable is endogenous."</t>
  </si>
  <si>
    <t>Semi-parametric</t>
  </si>
  <si>
    <t>Disaggregation by gasoline grade used
Disaggregate even smaller for price data (intra-city)</t>
  </si>
  <si>
    <t>Millennium Cities Database for Sustainable Transport (1999)</t>
  </si>
  <si>
    <t>OLS and SURE regressions, structural form, static, disaggregate (city) cross sectional data, log-linear and linear forms</t>
  </si>
  <si>
    <t>National Private Vehicle Use Survey</t>
  </si>
  <si>
    <t>U.S. DOE Residential Energy Consumption Survey for the first three time steps
U.S. EIA Residential Transportation Energy Consumption Survey for the latter three</t>
  </si>
  <si>
    <t>Panel Study of Income Dynamics (PSID)
For fuel efficiency: Survey of Consumer Finances and EPA</t>
  </si>
  <si>
    <t>Residential Energy Consumption Survey (US DOE)</t>
  </si>
  <si>
    <t>OLS Regression, reduced form, semiparametric, static, household-level panel data, log-linear</t>
  </si>
  <si>
    <t>Monthly</t>
  </si>
  <si>
    <t>Regression, reduced form, semi-parametric, reduced form, household-level panel data, log-linear</t>
  </si>
  <si>
    <t>Gasoline demand in Canada</t>
  </si>
  <si>
    <t>M. Nagy Eltony</t>
  </si>
  <si>
    <t>Transport Gasoline Demand in Canada</t>
  </si>
  <si>
    <t xml:space="preserve">household-level; </t>
  </si>
  <si>
    <t>Aggregate gasoline demand (vehicle distance traveled, car stock, and vehicle efficiency)</t>
  </si>
  <si>
    <t>For combined vehicle distance traveled and efficiency: price of gasoline per mile, household disposable income, unemployment rate
A number of household-level variables used to estimate other dependent variables (see "Notes")</t>
  </si>
  <si>
    <t>The author uses the same model as Gallini 1983, but feeds it household-level disaggregate data instead of the aggregated data used by Gallini. Individual regressions are evaluated for: gasoline per car, stock of cars per household, new cars per household, new car fuel efficiency, and sales ratio of new cars using a number of household variables.</t>
  </si>
  <si>
    <t>Statistics Canada reports</t>
  </si>
  <si>
    <t>Leonidas Drollas</t>
  </si>
  <si>
    <t xml:space="preserve">The demand for gasoline </t>
  </si>
  <si>
    <t>10.1016/0140-9883(84)90046-X</t>
  </si>
  <si>
    <t>This study extends both the observation period and the country coverage. A vehicle stock-adjustment model is estimated via its reduced form without explicit consideration of the vehicle stock itself: However, the estimation procedure incorporates the structure by way of constraints on the parameters. Cross-section analysis offers additional evidence concerning the truly long-run price elasticity. The results suggest that there is no need to resort to elaborate models to explain adequately gasoline demand. Gasoline demand exhibits a long-run price elasticity near unity with time lags exceeding six years, while there is tentative evidence that the duration of these lags is not fixed.</t>
  </si>
  <si>
    <t>Real price of transport services, real price of vehicles, nominal price of gasoline, prices of all other goods, real income, lag 1 and 2 income, lag 1  and 2 nominal price of gasoline, lag 1 and 2 endogenous variable</t>
  </si>
  <si>
    <t>9 EU countries and the US</t>
  </si>
  <si>
    <t>Regression, reduced form, dynamic, times series and cross sectional data, log-linear</t>
  </si>
  <si>
    <t>lag methods; vehicle stock effects;</t>
  </si>
  <si>
    <t>Modeling gasoline consumption in EU and US</t>
  </si>
  <si>
    <t>Carol A. Dahl</t>
  </si>
  <si>
    <t>Gasoline Demand Survey</t>
  </si>
  <si>
    <t>"This survey stratifies elasticities for statistical analysis and development of summary elasticities, identifies basic issues, and illustrates a strategy for summarizing studies that should be useful to policymakers and researchers in any area of applied work"
Includes a massive repository of price/income/other elasticities of gasoline consumption, vehicle distance traveled, and fuel efficiency.</t>
  </si>
  <si>
    <t>Review of price,  income, and other elasticities</t>
  </si>
  <si>
    <t>elasticities; demographics; price; income; vehicle characteristics; lag adjustment; functional form; urbanization</t>
  </si>
  <si>
    <t>Modelling transport fuel demand</t>
  </si>
  <si>
    <t>10.1007/978-94-011-2334-1_5</t>
  </si>
  <si>
    <t>International Energy Economics</t>
  </si>
  <si>
    <t>Thomas Sterner and Carol Dahl</t>
  </si>
  <si>
    <t>Survey of price elasticity estimates for gasoline demand</t>
  </si>
  <si>
    <t>Survey of price elasticities of gasoline consumption</t>
  </si>
  <si>
    <t>A survey is made of the international research on the response of motorists to fuel price changes and an assessment of the orders of magnitude of the relevant income and price effects. The paper highlights some new results and directions that have appeared in the literature. The evidence shows important differences between the long- and short-run price elasticities of fuel consumption.</t>
  </si>
  <si>
    <t>Notes/Abstract</t>
  </si>
  <si>
    <t>The Impact of Automobile Diffusion on the Income Elasticity of Motor Fuel Demand</t>
  </si>
  <si>
    <t>Francois Lescaroux and Olivier Rech</t>
  </si>
  <si>
    <t>Fuel Demand Elasticities in Pakistan: An Analysis of Households' Expenditure on Fuels using Micro Data</t>
  </si>
  <si>
    <t>The Pakistan Development Review</t>
  </si>
  <si>
    <t>Nadeem A. Burney and Naeem Akhtar</t>
  </si>
  <si>
    <t>Unravelling Trends and Seasonality: A Structural Time Series Analysis of Transport Oil
Demand in the UK and Japan</t>
  </si>
  <si>
    <t>Lester C. Hunt and Yasushi Ninomiya</t>
  </si>
  <si>
    <t>Estimation of a dynamic demand function of gasoline with different schemes of parametric variation</t>
  </si>
  <si>
    <t>Jatinder S. Mehta, Gorti Narasimham, and Paravastu Swamy</t>
  </si>
  <si>
    <t>correcting pooling errors</t>
  </si>
  <si>
    <t>Dynamic Demand Analyses for Gasoline and Residential Electricity</t>
  </si>
  <si>
    <t>H.S. Houthakker, Philip K. Verleger Jr, and Dennis P. Sheehan</t>
  </si>
  <si>
    <t>Demand for Motor Gasoline: A Generalized Error Components Model</t>
  </si>
  <si>
    <t>correcting pooling errors; ECM</t>
  </si>
  <si>
    <t>Korhan Berzeg</t>
  </si>
  <si>
    <t>Pooling Cross Section and Time Series Data in the Estimation of a Dynamic Model: The
Demand for Natural Gas</t>
  </si>
  <si>
    <t>Pietro Balestra and Marc Nerlove</t>
  </si>
  <si>
    <t>Transportation Research A</t>
  </si>
  <si>
    <t>A Note on the Structural Stability of Gasoline Demand and the Welfare Economics of Gasoline Taxation</t>
  </si>
  <si>
    <t>Myron L. Kwast</t>
  </si>
  <si>
    <t>The Demand for Passenger Car Transport Services and for Gasoline</t>
  </si>
  <si>
    <t>Ali M. Reza and Michael H. Spiro</t>
  </si>
  <si>
    <t>Consumer Demand in the United States, 1929-1970, Analyses and Projections</t>
  </si>
  <si>
    <t>H.S. Houthakker and Lester D. Taylor</t>
  </si>
  <si>
    <t>Harvard University Press</t>
  </si>
  <si>
    <t>Survey of gasoline demand models; focus on Germany</t>
  </si>
  <si>
    <t>Germany,  U.S., and Canada</t>
  </si>
  <si>
    <t>Huge array of variables considered by models reviewed</t>
  </si>
  <si>
    <t xml:space="preserve">Thomas Sterner  </t>
  </si>
  <si>
    <t>TRB</t>
  </si>
  <si>
    <t>The Pricing of and Demand for Gasoline</t>
  </si>
  <si>
    <t>The Short-Run Demand for Gasoline and Transportation Services</t>
  </si>
  <si>
    <t>Gasoline demand, demand for miles driven, demand for fuel efficiency</t>
  </si>
  <si>
    <t>Consumer Expenditure Survey (Bureau of Labor Statistics)</t>
  </si>
  <si>
    <t>household-level data; fuel consumption; heterogeneous elasticities; elasticity; short run</t>
  </si>
  <si>
    <t>Total household expenditure, squared total household expenditure, relative gasoline price, relative gasoline price squared, combined gasoline price and household expenditure</t>
  </si>
  <si>
    <t>OLS regression, structural, disaggregated household-level panel data, translog</t>
  </si>
  <si>
    <t>This is based on Archibald and Gillingham's previous work [1980]. It breaks down the short run price and income elasticities of gasoline demand, into the price/income elasticities of VMT and of fuel efficiency. Short run elasticities are esetimated, based on the guiding assumption that the household car stock and demographics are fixed. The authors draw several key conclusions: drew several key conclusions: degree of urbanization primarily affects single-car households, there is a level of regional heterogeneity of response to price and income changes, and all characteristics of the head of household significantly affect gasoline consumption.</t>
  </si>
  <si>
    <t>AN OVERVIEW OF SELECTED NATIONAL-LEVEL ENERGY/TRANSPORTATION MATHEMATICAL MODELS</t>
  </si>
  <si>
    <t>UMI Research Press</t>
  </si>
  <si>
    <t>Barbara Richardson, W. Steven Barnett, Carol A. Dahl, David C. Roberts, and Kent B. Joscelyn</t>
  </si>
  <si>
    <t>Annotated bibliography of national-level energy (including gasoline) demand models.</t>
  </si>
  <si>
    <t>No model; annotated bibliography of past models</t>
  </si>
  <si>
    <t>Econometric models of the demand for motor fuel</t>
  </si>
  <si>
    <t>B. K. Burright, J. H. Enns</t>
  </si>
  <si>
    <t>This study is one of three that describe measures and public policies for conserving energy used by automobiles. It presents econometric measures of the demand for highway motor fuel and gasoline, with particular attention to the response of gasoline use to changes in its price. The study considers both long-run and short-run (the period during which the size and characteristics of the automobile stock remain relatively constant) responses. Related research results are summarized and compared with this study's results.</t>
  </si>
  <si>
    <t>Consumer Adjustment to a Gasoline Tax</t>
  </si>
  <si>
    <t>Gasoline demand in Canada: 1956-1972</t>
  </si>
  <si>
    <t>Donald Dewees, R. M. Hyndman, and L. Waverman</t>
  </si>
  <si>
    <t>D. L. Greene</t>
  </si>
  <si>
    <t>Energy System Policy</t>
  </si>
  <si>
    <t>State differences in the demand for gasoline: an econometric analysis</t>
  </si>
  <si>
    <t>Rajindar Koshal and James Bradfield</t>
  </si>
  <si>
    <t>Keio Economic Society</t>
  </si>
  <si>
    <t>World demand for gasoline: some empirical findings</t>
  </si>
  <si>
    <t>~Techniques used recently by the U.S. Department of Energy to forecast short term demand for motor-vehicle gasoline are reviewed. Techniques used during and before 1979 are discussed briefly, and the rationale for the development of new methods during 1980 is also presented. Because the forecasting effort is an ongoing one, the procedures evolve over time.
Relies on predetermined parameter values rather than econometrically estimated values</t>
  </si>
  <si>
    <t>41 countries</t>
  </si>
  <si>
    <t>Gasoline demand per capita (including aviation)</t>
  </si>
  <si>
    <t>Real price of gasoline
GDP per capita
Stock of vehicles per capita
Per capita gas consumption (previous time step)</t>
  </si>
  <si>
    <t>J. Ramsey, R. Rasche and B. Allen</t>
  </si>
  <si>
    <t>An Analysis of the Private and Commercial Demand for Gasoline</t>
  </si>
  <si>
    <t>Study the impact of various policies on gasoline consumption</t>
  </si>
  <si>
    <t>Belgium</t>
  </si>
  <si>
    <t>This study utilizes a pooled inter-country data set, finding the long-run price-elasticity falls in the range -0.55 to -0.9, depending on the choice of pooled estimators. The estimators included the OLS, within-, and between-country estimators, plus five feasible GLS estimators. Even allowing for a ten-year distributed lag on price to reflect changes in auto-efficiency characteristic-s, the within-country estimator yields appreciably more inelastic estimates than did the OS estimator, which was heavily influenced by the between- or inter-country variation. This difference raises intriguing questions for future research.</t>
  </si>
  <si>
    <t>Time-series cross sectional data</t>
  </si>
  <si>
    <t>Gasoline consumption per car</t>
  </si>
  <si>
    <t>18 OECD countries</t>
  </si>
  <si>
    <t>Compares multiple models
Regression (several different estimators), dynamic and static, reduced form, pooled time series data,  log-linear</t>
  </si>
  <si>
    <t>Kenneth Gillingham and Anders Munk-Nielsen</t>
  </si>
  <si>
    <t>A Tale of Two Tails: Commuting and the Fuel Price Response in Driving</t>
  </si>
  <si>
    <t>The consumer price responsiveness of driving demand is central to the welfare consequences of fuel price changes. This study uses rich data covering the entire population of vehicles and consumers in Denmark to find a medium-run price elasticity of driving of -0.30. We uncover an important feature of driving demand: two small groups of much more responsive households that make up the lower and upper tails of the work distance distribution. The first group lives close to work in urban areas. The second group lives outside of major urban areas and has the longest commutes. Access to public transport appears to be the force behind the existence of the tails, enabling the switch away from driving. We find that a fuel price increase of 1 DKK/liter implies an average deadweight loss of 0.66 DKK/liter, but there is considerable heterogeneity and the tails bear a larger share of the loss.</t>
  </si>
  <si>
    <t xml:space="preserve">regression estimators; lagging approaches; distributed lag; Koyck lag; </t>
  </si>
  <si>
    <t>Income per capita (lag 1)
Gasoline price relative to other goods (lag 1)
Car stock per capita
Lagged endogenous</t>
  </si>
  <si>
    <t>Use of multiple-time-series framework to identify and estimate quarterly model of gasoline demand</t>
  </si>
  <si>
    <t>Combined regression with ARIMA</t>
  </si>
  <si>
    <t>Annual and Quarterly</t>
  </si>
  <si>
    <t>Considered a static model option</t>
  </si>
  <si>
    <t xml:space="preserve">Gasoline; Demand determinants; USA; household-level data
</t>
  </si>
  <si>
    <t xml:space="preserve">Energy demand;  Structural stability;  Oil products
</t>
  </si>
  <si>
    <t>Examines household-level data for the period 1966-1980. Found that gasoline price, fuel efficiency of vehicle stock, percentage of population in metropolitan areas, and non-automobile transport modes have negative effects on consumption, while per capita income, number of vehicles, non-agriculatural employment per household, age 18-44, warm weather, visits by out-of-state automobiles, and share of buses and trucks have positive effects on consumption.</t>
  </si>
  <si>
    <t>Real gas cost per mile, real per capita disposable income, number of vehicles per household, fuel efficiency, employment per household, % of drivers age 18-44, % of population living in metropolitan areas, % of employment using non-auto transport means to work, number of warm days, number of visits by out-of-state automobiles, shares of buses and trucks</t>
  </si>
  <si>
    <t>Gasoline consumption (including diesel) per household</t>
  </si>
  <si>
    <t>USDOT Highway Statistics
National Petroleum News Factbook (gas price)
USDOC Survey of Current Business (income)
USBOC Statistical Abstract of the U.S. (employment and metropolitanization)
USDOC Climatological Data (weather)
US BOC Census of Population (% workers not using automobiles)
USBOC National Travel Survey (frequency of visits by out-of-state vehicles)
Polk (new car registrations)</t>
  </si>
  <si>
    <t>"other elasticities" reviewed include:
Vehicles (trucks and cars)
Autos (cars)
Price of autos
Demographics
Lag structures</t>
  </si>
  <si>
    <t>OLS regression, reduced form, static, pooled time series/cross section data, log-linear</t>
  </si>
  <si>
    <t>Determine effects of system shocks on demand relationships</t>
  </si>
  <si>
    <t>Found that once destabilized, neither motor gasoline demand nor distillate fuel oil demand relatinoships return to their prior form (using the Iranian revolution in 1979 to demonstrate). 
Also demonstrated that the quantity of motor gasoline demanded is causally related to the price of motor gasoline over about 24 months and to personal income over about 12 months.</t>
  </si>
  <si>
    <t>Transportation Review</t>
  </si>
  <si>
    <t>ESTIMATING REVENUES FROM USER CHARGES, TAXES, AND FEES: IDENTIFYING INFORMATION REQUIREMENTS</t>
  </si>
  <si>
    <t>Transportation Research Board Conference Proceedings</t>
  </si>
  <si>
    <t>D. Gillen</t>
  </si>
  <si>
    <t>Monthly, 1-year out</t>
  </si>
  <si>
    <t>Regression/analysis results table?</t>
  </si>
  <si>
    <t>A statistical model of household automotive trans- portation demand is developed which nests the Koyck distrib- uted lag model and four alternatives as special cases. These various specifications are tested with data from the Panel Study of Income Dynamics. For households who changed residence during the observation period 1973-1978, the Koyck model is rejected in favor of a model which allows price and income effects to vary freely for two years prior to settling into a geometric declining pattern. The maximum single year income impact, for these households, is in the year following the income change. Prices appear to have an initial negative impact on miles driven followed by a strong positive impact in the third year. This latter effect may be related to the acquisition of a more fuel efficient vehicle stock.</t>
  </si>
  <si>
    <t>lagging techniques; household-level data;</t>
  </si>
  <si>
    <t>Panel Study of Income Dynamics (PSID)
Oil and Gas Journal (gasoline prices)</t>
  </si>
  <si>
    <t>Maximum likelihood, reduced form, dynamic, panel data, log-linear</t>
  </si>
  <si>
    <t>Investigates multiple lagging approaches</t>
  </si>
  <si>
    <t>Gasoline price, income per household, many household-level demographic variables, lagged endogenous, lagged exogenous (all)</t>
  </si>
  <si>
    <t xml:space="preserve">Very wide survey of different models, including elasticities, variables used, and different model approaches. 
Also reviews a series of models [Foos 1986] - in German, so we cannot read. The results suggest that the model estimated and the relationships found are very stable. Model (1) may be used for an ex-post analysis, whereas Model (6) combines highest statistical significance with the smallest number of variables and includes all determinants of gasoline consumption important for defining policy-adaptive strategies. </t>
  </si>
  <si>
    <t xml:space="preserve">partial adjustment; structural; </t>
  </si>
  <si>
    <t>household-level data; fuel consumption; heterogeneous elasticities; disaggregate</t>
  </si>
  <si>
    <t>Household-level data</t>
  </si>
  <si>
    <t>Survey of 97 gasoline demand models</t>
  </si>
  <si>
    <t>Literature review of past models, specifically focused on elasticities.  Offers a model categorization scheme as well.</t>
  </si>
  <si>
    <t>Gasoline demands; Elasticities; Fuel price; model categorization; review; survey</t>
  </si>
  <si>
    <t>Estimates gasoline demand elasticities to determine gas tax impacts</t>
  </si>
  <si>
    <t>Regression, reduced form, dynamic and static, various data types, log-linear</t>
  </si>
  <si>
    <t>Various</t>
  </si>
  <si>
    <t>Investigates a variety of different model structures: Static and dynamic, time series and cross sectional, and multiple different approaches to lagging endogenous variables.</t>
  </si>
  <si>
    <t xml:space="preserve">lagging techniques; data period; </t>
  </si>
  <si>
    <t>Gasoline consumption per capita  (second regression estimates average vehicle efficiency of existing car stock)</t>
  </si>
  <si>
    <t>Gasoline consumption: 3-quarter moving average of real disposable income per capita, real price of gasoline, seasonal dummies
Average efficiency of existing car stock: 4-year moving average of real price of gasoline, time TREND</t>
  </si>
  <si>
    <t>Two stage estimation model
3-stage least square (3SLS) regression, reduced form, dynamic, time-series, log-linear</t>
  </si>
  <si>
    <t>~The model is estimated as a system of two equations, using the three stage least square (3SLS) technique. The choice of 3SLS is made on the basis of the presence of lagged dependent variables in the equations and also because of the desire to estimate the equations as a system owing to direct and implicit interdependencies among dependent variables."
Concludes that fuel efficiency primarily responds to changes in price in the long-run (indirect impact on fuel consumption), while gasoline consumption directly responds to changes in price in the short term.</t>
  </si>
  <si>
    <t>Also tested a Koyck lag structure, but chose Almon polynomial lag instead (very similar results)</t>
  </si>
  <si>
    <t xml:space="preserve">Gasoline consumption per vehicle  </t>
  </si>
  <si>
    <t>Tests two models:
Regression, reduced form, static and dynamic, cross sectional and pooled panel data, log-linear</t>
  </si>
  <si>
    <t>polynomial lag; developing countries; gasoline consumption</t>
  </si>
  <si>
    <t>Pooled model:Real price of gasoline (lag 1), real per capita GDP (lag 1), and number of vehicles per capita
Static version of the model is also tested for the individual countries.</t>
  </si>
  <si>
    <t>~Econometric estimates of motor gasoline demand in the developing countries of Asia are presented. Using a static and a dynamic model, the price and GDP per capita elasticities are estimated for each country separately, and for several combinations of the countries. The estimated elasticities for the Asian countries are informally compared with those of the OECD countries. Generally, one finds the GDP elasticity snlaller, and the price elasticity larger (in absolute value), in the OECD countries."
Uses polynomial lag structure.</t>
  </si>
  <si>
    <t xml:space="preserve">Short-term forecasting; Fuel consumption forecasts; State space; Comparison of forecasting methods </t>
  </si>
  <si>
    <t xml:space="preserve">Fuel consumption forecasting with state space and multiple regression </t>
  </si>
  <si>
    <t>Two models: state space and multiple single equation regression models, log-linear</t>
  </si>
  <si>
    <t>Oil consumption</t>
  </si>
  <si>
    <t>Regression, non-parametric, reduced form, static,  household-level panel data, log-linear and translog</t>
  </si>
  <si>
    <t>~Gasoline and travel demand elasticities are calculated using 1950 to 1994 time series data for the United States and 1988 to 1992 pooled data for states of the United States. Gasoline demand was found to be price inelastic in the short run, but in the long run, it was found to be -0.7.</t>
  </si>
  <si>
    <t>Gasoline consumption (car stock per capita, vehicle efficiency, distance traveled)</t>
  </si>
  <si>
    <t>Car stock: real gasoline price, income, vehicle price
Efficiency: real gasoline price, income, CAFE trend
Distance traveled: real gasoline price, income, car stock per capita, vehicle efficiency, time dummies, lagged endogenous
State-level model: price of gasoline, median household income, urbanization (metropolitan population and population density)</t>
  </si>
  <si>
    <t>Source(s) for Disaggregated Data</t>
  </si>
  <si>
    <t>Statistical Abstract of the United States (metropolitan areas and population density)
FHWA Highway Statistics (income, car stock)
EIA (gasoline prices)</t>
  </si>
  <si>
    <t>Trend variable; disaggregated data; pooling; state-level</t>
  </si>
  <si>
    <t>Regression, reduced form and structural, dynamic, pooled time series cross-sectional and time-series, log-linear</t>
  </si>
  <si>
    <t>This paper examines the dynamics and composition of household adjustment to changes in the real price of gasoline using a panel of US households. By decomposing the demand for gasoline into the demand for vehicle miles traveled and the demand for household composite miles per gallon, the authors were able to add rich detail to the description of how households respond to gasoline price changes. The total analysis dataset is an unbalanced sample of 95 809 quarterly interviews across 37 046 households.
Findings: consumers initially respond to a price rise with a much larger consumption decrease than would be indicated by the elasticity. Households respond to price changes by adjusting VMT more than composite MPG in the year after the price change.</t>
  </si>
  <si>
    <t>Gasoline price (incl. lags 1, 2, 3, and 4)
Income per household
Large number of demographic variables</t>
  </si>
  <si>
    <t>OLS regression, structural, disaggregated household-level panel data, log-linear</t>
  </si>
  <si>
    <t>Oregon Household Activities Survey</t>
  </si>
  <si>
    <t>~Uses econometric techniques to examine the determinants of VMT using data from the OHAS. We use standard OLS regression to examine the impact of factors such as urban density, household income, etc.
~Preliminary results show the demand for VMT at the statewide level is positively and significantly impacted by household income. Statewide, fuel price, transit use, and population density are all statistically significant and negatively related to household VMT. however, at regional levels some of these variables lose significance.</t>
  </si>
  <si>
    <t>VMT forecasting; literature review; road user charges; state model; household-level data</t>
  </si>
  <si>
    <t>Urban density, household income, fuel cost, transit mileage, household location, and additional demographic variables</t>
  </si>
  <si>
    <t>Vehicle miles traveled</t>
  </si>
  <si>
    <t>OLS regression, reduced form, static, household-level cross-sectional data, semilog</t>
  </si>
  <si>
    <t>Analysis of international price and income elasticities of gasoline demand</t>
  </si>
  <si>
    <t>Measuring global gasoline and diesel price and income elasticities</t>
  </si>
  <si>
    <t>"In this paper, I focus my attention on price and income elasticities in the existing studies to see what can be learned from them. I summarize the elasticities from these historical studies. I use statistical analysis to investigate whether income and price elasticities seem to be constant across countries with different incomes and prices. Although income and price elasticities for gasoline and diesel fuel are not found to be the same at high and low incomes and at high and low prices, patterns emerge that allow me to develop suggested price and income elasticities for gasoline and diesel demand for over one hundred countries. I adjust these elasticities for recent fuel mix policies, and suggest an agenda of future research topics."</t>
  </si>
  <si>
    <t>elasticities; literature review</t>
  </si>
  <si>
    <t>Not reviewed; not cited</t>
  </si>
  <si>
    <t>Gasoline and diesel consumption</t>
  </si>
  <si>
    <t>neural network; ARIMA; hybrid; gasoline consumption</t>
  </si>
  <si>
    <t>structural; UK; Japan; stochastic seasonal trends; dummies</t>
  </si>
  <si>
    <t>"This paper demonstrates the importance of adequately modelling the Underlying Energy Demand Trend (UEDT) and seasonality when estimating transportation oil demand for the UK and Japan. It is found that the stochastic seasonals are preferred to the conventional deterministic dummies, and moreimportantly the UEDT is found to be highly non-linear for both countries."</t>
  </si>
  <si>
    <t>UK and Japan</t>
  </si>
  <si>
    <t>Analyzing underlying trends and seasonality in gasoline demand</t>
  </si>
  <si>
    <t>Temperature variable</t>
  </si>
  <si>
    <t>Regression, reduced form, dynamic, time series data, log-linear</t>
  </si>
  <si>
    <t>GDP (with polynomial lag operator), real price of oil (with polynomial lag operator), seasonal component, trend component</t>
  </si>
  <si>
    <t>Many, primarily focused on static regressions</t>
  </si>
  <si>
    <t>First difference of gasoline consumption</t>
  </si>
  <si>
    <t>~Covers past methodology and accuracy of past forecast models. Cycles through numerous potential independent variables and downselects based on how well they predict the consumption.
~The final quarterly and annual models are log-log functional models solved using ordinary least squares. The annual gas consumption forecast model is also a first difference model which reflects the change in the independent variables from the previous year, not just the actual value of the variables.
See Wachs and Helmsath 2015, page 13-14, for other information - WA updated their modeling approach to use ARIMA for short-term and this first-difference regression for long-term.</t>
  </si>
  <si>
    <t>Varies (includes models from many states)</t>
  </si>
  <si>
    <t>Retail price index with 5-quarter lag structure
Fuel efficiency
OR non-ag employment
OR real aggregate personal income
OR labor force participation
Consumer sentiment index
Ethanol mandate dummy variable</t>
  </si>
  <si>
    <t>GLS regression, reduced form, static, time series, linear and log-linear</t>
  </si>
  <si>
    <t>Nominal personal income
Population
Non-ag employment
Fleet fuel efficiency (not part of RAP)
Nominal gas price
Nominal diesel price</t>
  </si>
  <si>
    <t>Several considered in older formulations of the model</t>
  </si>
  <si>
    <t>Regression and Risk Analysis Panel</t>
  </si>
  <si>
    <t>Real gas. price ($/gal)
Fuel economy (mpg of cars and LD trucks)
MO Population (#)
Dummy variable (tax-related)
Lagged endogenous (lag 1)</t>
  </si>
  <si>
    <t>Gasoline consumption (net)</t>
  </si>
  <si>
    <t>MO DOT</t>
  </si>
  <si>
    <t>Regression, reduced form, log-linear</t>
  </si>
  <si>
    <t>We use standard OLS regression as well as two-stage least squares techniques to examine the impact of factors such as urban density, lane-miles, per capita income, real fuel cost, transit mileage, and various industry mix variables on per capita VMT. ~We use a distributed lag model to estimate long-run elasticities"</t>
  </si>
  <si>
    <t>2SLS regression, reduced form, dynamic (distributed lag), log-linear</t>
  </si>
  <si>
    <t>VMT per capita (urban areas)</t>
  </si>
  <si>
    <t>Lane miles per capita, personal income per capita, state real price of fuel, transit passenger miles traveled per capita (for urban area), population density, industry employment variables, and the ratio of public to private employees
Dummies: group (urban area) and time period (year</t>
  </si>
  <si>
    <t>VMT forecasting; distributed lag; 2-stage least squares regression</t>
  </si>
  <si>
    <t>Annual
1995-2008</t>
  </si>
  <si>
    <t>OLS regression, reduced form, static, pooled panel data, log linear</t>
  </si>
  <si>
    <t>Per capita road sector gasoline demand, per capita road sector gas/diesel combined demand, and fuel economy of new vehicles</t>
  </si>
  <si>
    <t>Gas demand: Gasoline pump price, GDP per capita, population density
Fuel economy: Gas pump price, average of gas and diesel pump prices, GDP per capita, population density</t>
  </si>
  <si>
    <t>"This paper uses data for 132 countries for the period 1995–2008 to investigate the implications of these differences for the consumption of gasoline for road transport. To address the potential for simultaneity bias,we use both a country's oil reserves and the international crude oil price as instruments for a country's average gasoline pump price. We obtain estimates of the long-run price elasticity of gasoline demand of between −0.2 and −0.5. Using newly available data for a sub-sample of 43 countries, we also find that higher gasoline prices induce consumers to substitute to vehicles that aremore fuel-efficient, with an estimated elasticity of+0.2."</t>
  </si>
  <si>
    <t>~Use an econometric model based on a co-integration relationship. The existence of a co-int relationship between gas demand and macroeco variables, such as price and income. Added a variable of vehicle ownership. Then, through an error correction model (ECM), they estimate especially short run price behaviour and  analyse whether variations in price have symmetric effects on fuel consumption in passenger vehicles. ~Added a dummy variable D86 to represent the effect of the mid 1980s price collapse on consumption."</t>
  </si>
  <si>
    <t>Lagged endogenous, real gasoline price, real diesel price, real income, number of gasoline vehicles per capita, number of diesel vehicles per capita, vehicles per kilometer of road (proxy of road network saturation)</t>
  </si>
  <si>
    <t>GMM regression, reduced form, dynamic, panel data, log-linear</t>
  </si>
  <si>
    <t>~Three features on this study are the use of a balanced panel using regional data, the distinction between gasoline and diesel and the specification of a dynamic panel data (DPD) model and estimate it by system Generalized Methods of Moments (GMM). 
~Our results show that most explanatory variables are significant in explaining the evolution of gasoline consumption, while diesel consumption is found to be independent of most of these factors.
Compares GMM results to 2SLS and OLS estimators</t>
  </si>
  <si>
    <t>Annual
1998-2006</t>
  </si>
  <si>
    <t>OLS regression, reduced form, static, time series, log-linear</t>
  </si>
  <si>
    <t>Gasoline prices (nominal and real)
Percentage change in fuel prices
WA motor vehicle registrations
Industry specific employment (mfg, trade, transportation, utilities, and warehousing)
WA unemployment rate
WA wages and salaries
Total and driver aged population
US average vehicle fleet fuel efficiency
UM survey of Consumer Sentiment
US industrial production
US exports and import
US demand for petroleum products
US and WA business income and profits</t>
  </si>
  <si>
    <t>Quarterly
1997-2002</t>
  </si>
  <si>
    <t>Consumer Expenditure Survey (Bureau of Labor Statistics)
For gasoline price, EIA and FHWA (incl. taxes)</t>
  </si>
  <si>
    <t>Expenditure per household (income proxy)
Price of gasoline
Many household-level demographic variables</t>
  </si>
  <si>
    <t>Regression, reduced form, static, household-level panel data, translog</t>
  </si>
  <si>
    <t>Gasoline consumption per household</t>
  </si>
  <si>
    <t>A semiparametric model of household gasoline demand</t>
  </si>
  <si>
    <t>10.1016/j.eneco.2009.06.009</t>
  </si>
  <si>
    <t>semiparametric;</t>
  </si>
  <si>
    <t>This paper models US gasoline demand using more flexible semiparametric techniques, accommodating the possibility of differences in responses among households. The econometric model employs a non-parametric bivariate smoothing for price and income and a parametric representation of other explanatory variables. Possible heterogeneity in price and income elasticities is modelled through interacting price and income with demographic variables. Results show that price responses do vary with demographic variables such as income, multiple vehicle holding, presence of multiple wage earners or rural or urban residential locations. Households' responses to a price change decrease with higher income. Multiple vehicle and multiple earner households also show higher sensitivity to a price change. Households located in urban areas reduce consumption more than those in rural areas in response to an increase in price. Comparison of the flexible semiparametric model with a parametric translog model, however, reveals no significant differences between results, and the parametric models have the advantage of lower computational requirements and better interpretability.</t>
  </si>
  <si>
    <t>Comparison of semiparametric and translog models to estimate gasoline demand</t>
  </si>
  <si>
    <t>Archibald and Gillingham 1980</t>
  </si>
  <si>
    <t>Archibald and Gillingham 1981</t>
  </si>
  <si>
    <t>Baltagi and Griffin 1983</t>
  </si>
  <si>
    <t>Basso and Oum 2007</t>
  </si>
  <si>
    <t>Bentzen 1994</t>
  </si>
  <si>
    <t>Blum et al. 1988</t>
  </si>
  <si>
    <t>Burke and Nishitateno 2015</t>
  </si>
  <si>
    <t>Dahl 1982</t>
  </si>
  <si>
    <t>Dahl 1986</t>
  </si>
  <si>
    <t>Dahl 2012</t>
  </si>
  <si>
    <t>Dahl and Kurtubi 2001</t>
  </si>
  <si>
    <t>Dahl and Sterner 1991</t>
  </si>
  <si>
    <t>Drollas 1984</t>
  </si>
  <si>
    <t>Elkhafif et al. 1993</t>
  </si>
  <si>
    <t>Eltony 1993</t>
  </si>
  <si>
    <t>Eltony and Al-Mutairi 1995</t>
  </si>
  <si>
    <t>Foos 1986</t>
  </si>
  <si>
    <t>Goodwin 1992</t>
  </si>
  <si>
    <t>Graham and Glaister 2002</t>
  </si>
  <si>
    <t>Hausman and Newey 1995</t>
  </si>
  <si>
    <t>Hunt and Ninomiya 2003</t>
  </si>
  <si>
    <t>Johansson and Schipper 1997</t>
  </si>
  <si>
    <t>Karathodorou 2010</t>
  </si>
  <si>
    <t>Kayser 2000</t>
  </si>
  <si>
    <t>Kouris 1983</t>
  </si>
  <si>
    <t>Lin et al. 1985</t>
  </si>
  <si>
    <t>McRae 1994</t>
  </si>
  <si>
    <t>Ramanathan 1999</t>
  </si>
  <si>
    <t>Schmalensee and Stoker 1999</t>
  </si>
  <si>
    <t>Sterner et al. 1992</t>
  </si>
  <si>
    <t>Wachs et al. 2015</t>
  </si>
  <si>
    <t>Wasserfallen and Guntensperger 1988</t>
  </si>
  <si>
    <t>Yatchew and No 2001</t>
  </si>
  <si>
    <t>US</t>
  </si>
  <si>
    <t>Denmark</t>
  </si>
  <si>
    <t>Germany and Austria</t>
  </si>
  <si>
    <t>132 countries</t>
  </si>
  <si>
    <t>Indonesia</t>
  </si>
  <si>
    <t>Kuwait</t>
  </si>
  <si>
    <t>Germany</t>
  </si>
  <si>
    <t>UK; Japan</t>
  </si>
  <si>
    <t>U.S.; Oregon</t>
  </si>
  <si>
    <t>-0.3</t>
  </si>
  <si>
    <t>0.7</t>
  </si>
  <si>
    <t>David Banister, Chris Banister</t>
  </si>
  <si>
    <t>ENERGY CONSUMPTION IN TRANSPORT IN GREAT BRITAIN: MACRO LEVEL ESTIMATES</t>
  </si>
  <si>
    <t>Transport has continued to increase its consumption of nonrenewable energy resources and to emit substantial levels of pollutants despite various attempts to limit that growth. This paper takes the two main sources of national travel data from Great Britain and subjects it to a comprehensive transport and energy-based analysis to establish the links between travel patterns, vehicle occupancy, modes used, and settlement type. The empirical evidence is presented together with interpretations on key factors in the linkages between transport and settlement patterns. Energy efficiency in transport could be increased substantially through higher vehicle occupancy levels, but as trips have become more frequent, dispersed, and longer, this option may be limited. This conclusion needs to be further researched together with the changes in demographic, work, and settlement patterns all of which are likely to compound the trends toward a continuation of the growth patterns in energy consumption in transport.</t>
  </si>
  <si>
    <t>Antonio M. Bento, et al.</t>
  </si>
  <si>
    <t>American Economic Review</t>
  </si>
  <si>
    <t>10.1257/aer.99.3.667</t>
  </si>
  <si>
    <t>Distributional and Efficiency Impacts of Increased US Gasoline Taxes</t>
  </si>
  <si>
    <t>We examine the impacts of increased US gasoline taxes in a model that links the markets for new, used, and scrapped vehicles and recognizes the considerable heterogeneity among households and cars. Household choice parameters derive from an estimation procedure that integrates individual choices for car ownership and miles traveled. We find that each cent-per-gallon increase in the price of gasoline reduces the equilibrium gasoline consumption by about 0.2 percent. Taking account of revenue recycling, the impact of a 25-cent gasoline tax increase on the average household is about $30 per year (2001 dollars). Distributional impacts depend importantly on how additional revenues from the tax increase are recycled.</t>
  </si>
  <si>
    <t>Blum, Ulrich, Gaudry, Marc</t>
  </si>
  <si>
    <t xml:space="preserve">Abstract-in article, we review and analyze recent studies on aggregate time series gasoline demand models, with an emphasis on the West German context. We relate the most important national an dinternational publications in this area to vategories which help to present and analyze results. We give special attention to results from Germany. </t>
  </si>
  <si>
    <t>AGGREGATE TIME SERIES GASOLINE DEMAND MODELS: REVIEW OF THE LITERATURE AND NEW EVIDENCE FOR WEST GERMANY</t>
  </si>
  <si>
    <t>West Germany</t>
  </si>
  <si>
    <t>A meta-analysis of the price elasticity of gasoline demand. A SUR approach</t>
  </si>
  <si>
    <t>Automobile gasoline demand can be expressed as a multiplicative function of fuel efficiency, mileage per car and car ownership. This implies a linear relationship between the price elasticity of total fuel demand and the price elasticities of fuel efficiency, mileage per car and car ownership. In this metaanalytical study we aim to investigate and explain the variation in empirical estimates of the price elasticity of gasoline demand. A methodological novelty is that we use the linear relationship between the elasticities to develop a meta-analytical estimation approach based on a Seemingly Unrelated Regression (SUR) model with Cross Equation Restrictions. This approach enables us to combine observations of different elasticities and thus increase our sample size. Furthermore, it allows for a more detailed interpretation of our metaregression results. The empirical results of the study demonstrate that the SUR approach leads to more precise results (i.e., lower standard errors) than a standard meta-analytical approach. We find that, with mean short run and long run price elasticities of −0.34 and −0.84, respectively, the demand for gasoline is not very price sensitive. Both in the short and the long run, the impact of a change in the gasoline price on demand is mainly driven by responses in fuel efficiency and mileage per car and to a slightly lesser degree by changes in car ownership. Furthemore, we find that study characteristics relating to the geographic area studied, the year of the study, the type of data used, the time horizon and the functional specification of the demand equation have a significant impact on the estimated value of the price elasticity of gasoline demand</t>
  </si>
  <si>
    <t>10.1016/j.eneco.2007.08.004</t>
  </si>
  <si>
    <t>Economic Theory</t>
  </si>
  <si>
    <t>Zongwu Cai and Qi Li</t>
  </si>
  <si>
    <t>10.1017/S0266466608080523</t>
  </si>
  <si>
    <t>NONPARAMETRIC ESTIMATION OF VARYING COEFFICIENT DYNAMIC PANEL DATA MODELS</t>
  </si>
  <si>
    <t>We suggest using a class of semiparametric dynamic panel data models to cap ture individual variations in panel data. The model assumes linearity in some continuous/discrete variables that can be exogenous/endogenous and allows for nonlinearity in other weakly exogenous variables. We propose a nonparametric generalized method of moments (NPGMM) procedure to estimate the functional coefficients, and we establish the consistency and asymptotic normality of the resulting estimators.</t>
  </si>
  <si>
    <t>Cameron, Kenworthy, Lyons</t>
  </si>
  <si>
    <t>10.1016/S1361-9209(03)</t>
  </si>
  <si>
    <t>Understanding and predicting private motorised urban mobility</t>
  </si>
  <si>
    <t>Transportation Research</t>
  </si>
  <si>
    <t>Dimensional analysis is used to derive a simple model of private motorised mobility for any urban area based on detailed land use and travel pattern data from a large international sample of cities. This highlights the dependence of vehicle kilometres of travel on urban population and area and shows that despite time, social and cultural differences, urban areas behave in a systematic way. Private motorised mobility, although arising from local decisions, is in the mean determined by the structure of the urban environment. As private motorised mobility is based on vehicle kilometres of travel, which in turn is a surrogate for urban transportation emissions, urban air quality is directly linked to urban structure. This has implications for further research in urban air pollution and supports arguments in favour of the compact city.</t>
  </si>
  <si>
    <t>We consider expectations of the form E[log y x]   ¥j 1 d  j log xj as a good starting point for a more general analysis. We show why this naturally leads to the following flexible functional form: E[ y x]   f(¥j 1 d hj( xj)), where f  and the hj ’s are estimated by cubic splines. The main objective of this paper is to provide a straightforward method to estimate E[ y x]. We demonstrate the usefulness of this approach by estimating gasoline demand from the 1994 RTECS data set, and in doing so, uncover interesting relationships of income and age to expected gasoline use.</t>
  </si>
  <si>
    <t>FLEXIBLE BUT PARSIMONIOUS DEMAND DESIGNS: THE CASE OF GASOLINE</t>
  </si>
  <si>
    <t>Mark Coppejans</t>
  </si>
  <si>
    <t>Graham, Bryan et al.</t>
  </si>
  <si>
    <t>Quantile regression with panel data</t>
  </si>
  <si>
    <t>We propose a generalization of the linear quantile regression model to accommodate possibilities afforded by panel data. Specifically, we extend the correlated random coeffi- cients representation of linear quantile regression (e.g., Koenker, 2005; Section 2.6). We show that panel data allows the econometrician to (i) introduce dependence between the regressors and the random coefficients and (ii) weaken the assumption of comonotonic-
ity across them (i.e., to enrich the structure of allowable dependence between different coefficients). We adopt a “fixed effects” approach, leaving any dependence between the regressors and the random coefficients unmodelled. We motivate different notions of quantile partial effects in our model and study their identification.</t>
  </si>
  <si>
    <t>Taxes and the Environmental Impact of Private Car Use: Evidence from 68 Cities</t>
  </si>
  <si>
    <t>Keiko Hirota, Jacques Poot</t>
  </si>
  <si>
    <t>Japan Automobile Research Institute</t>
  </si>
  <si>
    <t>Many countries have implemented measures to reduce greenhouse gas emissions and other environmental costs resulting from the transport sector. Energy consumption, CO2 emission and other environmental impacts of the transport sector depend on the modal split in transportation, which in turn is strongly influenced by the relative cost and convenience of each transport mode.</t>
  </si>
  <si>
    <t>Patterns of automobile dependence in cities: an international overview of key physical and economic dimensions with some implications for urban policy</t>
  </si>
  <si>
    <t>Jerey R. Kenworthy, Felix B. Laube</t>
  </si>
  <si>
    <t>Automobile dependence, expressed through comparative levels of car ownership and use and transit service and use, varies widely and systematically across a large sample of international cities. US cities exhibit the most extreme dependence on the automobile, followed by Australian and Canadian cities, with European and Asian cities having very much more transit-oriented cities with greater levels of walking and cycling. These patterns are not strongly related to dierences in wealth between cities, but do vary in a clear and systematic way with land use patterns. The total ®xed and variable cost of cars per kilometre is also signi®cantly related to the degree of automobile dependence in cities, though not as strongly as land use. The data suggest that the most auto-dependent cities are less wealthy than some other more transit-oriented cities. They have the worst operating cost recovery in transit, have far higher road construction and maintenance costs, spend the highest proportion of their wealth on passenger transportation but have roughly similar journey-to-work trip times and much longer trip lengths. These patterns suggest some important policy implications which stress the need to strategically reshape urban land use, to emphasise investment in non-auto infrastructure and to ensure that any physical planning strategies aimed at reducing automobile dependence work in concert with economic policies directed at increasing the real cost of both car ownership and car use.</t>
  </si>
  <si>
    <t>Urban density and energy consumption: a new look at old statistics</t>
  </si>
  <si>
    <t>Orit Mindali, Adi Raveh, Ilan Salomon</t>
  </si>
  <si>
    <t>10.1016/j.tra.2003.10.004</t>
  </si>
  <si>
    <t xml:space="preserve">There is growing concern about the negative environmental and energy effects caused by transportation systems and related land-use patterns. Travel and land-use are a function of one another, therefore it is often hypothesized that changing urban structure can result in changes in energy consumption. A popular view suggests that there is a strong negative correlation between urban density and energy consumption. This implies that increasing density will result in a reduction in energy consumption [Cities and Automobile Dependence: An International Sourcebook, Avebury Technical, Great Britain, 1989].
Using Co-Plot, an innovative multivariate statistical technique, this research crystallizes some of the relationships between density and energy consumption in western cities. The method is applied on Newman and Kenworthy s data, leading to the conclusion that there is no direct impact of total urban density.
Instead several other relationships between energy consumption and density attributes can be identified. </t>
  </si>
  <si>
    <t>Demand elasticities in OECD; Dynamical aspects</t>
  </si>
  <si>
    <t>Energy demand; Elasticities; OECD</t>
  </si>
  <si>
    <t>Four models with different lag structures are used to express final energy demand on OECD from 1960-82 as a function of real GDP and average energy price.</t>
  </si>
  <si>
    <t>Riachard Prosser</t>
  </si>
  <si>
    <t>An economic Analysis of Fuel Use Per Kilometre by Private Cars</t>
  </si>
  <si>
    <t>Jan Rouwendal</t>
  </si>
  <si>
    <t>Mind the gap; The vicious circle of measuring automobile fuel use</t>
  </si>
  <si>
    <t>Lee Schipper, et al.</t>
  </si>
  <si>
    <t>Automobiles; Fuel use; Fuel intensity</t>
  </si>
  <si>
    <t>We review the circularity between estimates of automobile use, fuel consumption and fuel intensity. We find that major gaps exist between estimates of road gasoline, the quantity most often used to represent automobile fuel use in economic studies of transport fuel use, and the actual sales data of gasoline, diesel and other fuels used for automobiles. We note that significant uncertainties exist in values of both the number of automobiles in use and the distance each is driven, which together yield total automobile use. We present our own calculations for total automobile fuel use for a variety of OECD countries. We comment briefly on the impact of these gaps on econometric estimates of the price and income elasticities of automobile fuel use. We show that improper use of the circularity often leads to gross errors in estimating fuel intensity and other indicators of energy use for personal transport.</t>
  </si>
  <si>
    <t>10.1007/s00168-005-0051-5</t>
  </si>
  <si>
    <t>Gyo-Eon Shim, et al</t>
  </si>
  <si>
    <t>Ann Reg Sci</t>
  </si>
  <si>
    <t>The relationship between the characteristics of transportation energy consumption \and urban form</t>
  </si>
  <si>
    <t>In this paper, we analyze the relationship between the characteristics of transportation energy consumption and urban form elements that were actively argued along with Environmentally Sound and Sustainable Development (ESSD). This paper can be divided into two parts: an examination of the theories and a practical analysis of domestic, small-, and medium-sized cities. Firstly, in the examination of theories, we surveyed the arguments about the sustainable urban form. Secondly, we made some hypotheses about the relationships between transportation energy consumption, city size, density, and center distribution pattern. Thirdly, we tested those hypotheses and examined the suitability of policies for each alternative for small- and medium-sized cities in Korea. The main themes in this paper are as follows. Firstly, how does the city size, density, etc. affect the transportation energy consumption? Secondly, in an overcrowded Korean situation, which alternative is the more suitable sustainable urban form from the point of transportation energy consumption, i.e., concentration or decentralized concentration? [cut off]</t>
  </si>
  <si>
    <t>Re-evaluating the impact of urban form on travel patterns in Europe and North-America</t>
  </si>
  <si>
    <t>Paul van de Coevering, Tim Schwanen</t>
  </si>
  <si>
    <t>10.1016/j.tranpol.2005.10.001</t>
  </si>
  <si>
    <t>Transport Policy</t>
  </si>
  <si>
    <t xml:space="preserve">The work by Newman, Kenworthy and colleagues on the link between land use, transportation systems and travel patterns and energy use has been received enthusiastically but also criticised strongly. In this paper concerns are expressed about the role accorded to individual travellers and the wider space-time context of cities in the empirical-analytical work by Kenworthy and colleagues. To investigate the seriousness of these concerns, the data collected by Kenworthy and colleagues for European, Canadian and US cities in 1990 have been augmented with information on housing, urban development history and the sociodemographic situation. Regression models are described in which the role of urban form is investigated while account is taken of other relevant factors. The empirical analysis suggests that the space-time context of cities should be taken into account in aggregate-level comparisons of the relations between urban form and transport. Policy recommendations based on the original data may be reconsidered and tailored to the space-time context and population characteristics of cities. </t>
  </si>
  <si>
    <t>The Bell Journal of Economics</t>
  </si>
  <si>
    <t>The Long-Run Structure of Transportation and Gasoline Demand</t>
  </si>
  <si>
    <t>William C. Wheaton</t>
  </si>
  <si>
    <t xml:space="preserve">The article reports estimates of a cross national model for automobile ownership, fleet fuel efficiency, driving per vehicle, and as derived from these three, gasoline consumption. The model is a recursive system of equations derived by aggregating individual buehavioral equations for the choice of a durable good and its usage. The results suggest that across countries, gasoline proce differences exert themselves primarily by affecting the amount of driving, and not as time series studies show, through fleet efficiency. The estimates also suggest that gasoline consumption is much more income elastic than it was previously thought to be and that most of this income effect derives from the impact of income on auto ownership. </t>
  </si>
  <si>
    <t>Estimates from a consumer demand system: implications for the incidence of environmental taxes</t>
  </si>
  <si>
    <t>Sarah E. West and Roberto Williams III</t>
  </si>
  <si>
    <t>Journal of Environmental Economics and Management</t>
  </si>
  <si>
    <t>10.1016/j.jeem.2003.11.004</t>
  </si>
  <si>
    <t>We consider the distributional effects of a gasoline tax increase using four incidence measures and under three scenarios for gas tax revenue use. To incorporate behavioral responses we use Consumer Expenditure Survey data to estimate a consumer demand system that includes gasoline, other goods, and leisure. Our estimates confirm that when revenues are not recycled, a gasoline tax is regressive. Use of incidence measures that ignore demand responses, however, will substantially overstate this regressivity. In contrast, the differences between the equivalent variation and easier-to-implement consumer surplus measures are relatively small. In addition, our results suggest that using the additional gas tax revenue to fund labor tax cuts makes the policy substantially less regressive while using the revenue to fund lump-sum transfers actually makes it progressive.</t>
  </si>
  <si>
    <t>Evidence suggests that when the cost of travel changes, people take some time to adjust their behaviour and find a new equilibrium. Then the process of adaptation can be interpreted as a search for choices that increase the utility to be gained from cost reductions and reduce the disutility imposed by cost increases. The search for higher utility alternatives underpins the empirical observation that longer-run demand elasticities tend to be higher than in the short run. However, there is another implication, that there will be a bias if consumer surplus is estimated by the use of a static model. This paper shows that there is a special case where using a static elasticity does not give a bias.</t>
  </si>
  <si>
    <t>Evaluation of Consumer Surplus with Dynamic Demand</t>
  </si>
  <si>
    <t>J. M. Dargay and P. B. Goodwin</t>
  </si>
  <si>
    <t>Multi-step model (stratified rate model and structural model)</t>
  </si>
  <si>
    <t>Brons, Martijn, Nijkamp, et al.</t>
  </si>
  <si>
    <t>1972-1973</t>
  </si>
  <si>
    <t>1960-1978</t>
  </si>
  <si>
    <t>18 OECD Countries</t>
  </si>
  <si>
    <t>Annual
1960-1978</t>
  </si>
  <si>
    <t>Determinants of transportation demand</t>
  </si>
  <si>
    <t>Gertraud Foos</t>
  </si>
  <si>
    <t>In German;  see review in Blum et al. 1988</t>
  </si>
  <si>
    <t>Asher Tishler</t>
  </si>
  <si>
    <t>The demand for cars and gasoline: A simultaneous approach</t>
  </si>
  <si>
    <t>Philip Verleger and Dennis Sheehan</t>
  </si>
  <si>
    <t>Econometric Studies of the U.S. Energy Policy</t>
  </si>
  <si>
    <t>A study of the demand for gasoline</t>
  </si>
  <si>
    <t>U. Teichmann</t>
  </si>
  <si>
    <t>Zeitschrift fiir Verkehrswissenschaft</t>
  </si>
  <si>
    <t>Demand behaviour in urban car transportation</t>
  </si>
  <si>
    <t>J. C. Tanner</t>
  </si>
  <si>
    <t>International comparisons of cars and car usage</t>
  </si>
  <si>
    <t>Statistics relating to cars and their usage have been assembled for 19 countries for the years 1958 to 1980. These are then analysed in relation to population, national income, petrol prices and other relevant factors. Aspects considered are car ownership rates per person, numbers of new cars, the average life of cars, their average engine capacity, the average kilometres driven per year and the tonnes of petrol consumed per year. Despite problems with the availability, compatibility and reliability of the data, a number of consistent patterns emerge. Among the clearest and strongest are those of income levels on the numbers of cars, and of petrol prices on the sizes of cars and hence how much petrol they use. Changes in kilometres per car appear to be related in the short term to changes in petrol prices and in the longer term to the rate of growth of car ownership. (A)</t>
  </si>
  <si>
    <t>TRL</t>
  </si>
  <si>
    <t>D. Proske</t>
  </si>
  <si>
    <t>Finanznachrichten</t>
  </si>
  <si>
    <t>On the price elasticity of fuel consumption</t>
  </si>
  <si>
    <t>Effect of fuel prices on traffic</t>
  </si>
  <si>
    <t>R. H. Oldfield</t>
  </si>
  <si>
    <t>The effect of changes in fuel prices on the amount of motorised traffic has been estimated by analysing the monthly national traffic counts categorised into cars, vans (less than or equal to 1.5 tons unladen), other goods vehicles, and all vehicles combined. the period covered (1972 to 1978) includes the time of the large fuel price increases which followed the oil crisis of 1974. consistent and significant elasticities of vehicle-kilometres travelled per licensed vehicle relative to petrol price were obtained in the range -0.10 to -0.17 for cars and for all traffic combined. this means that if real fuel prices increase by 1 per cent there is a decrease in vehicle kilometres per licensed vehicle of between 0.10 and 0.17 per cent. for vans the results were not so consistent, with one method of analysis giving a similar petrol elasticity to that of cars and all vehicles, while a second method produced non-significant results. the price of diesel fuel rather than petrol was used for analysis of heavy goods vehicles; the elasticity was not significantly different from zero at +0.05 plus or minus 0.10.(a)</t>
  </si>
  <si>
    <t>B. Lehbert</t>
  </si>
  <si>
    <t>Institut fur Weltwirtschaft</t>
  </si>
  <si>
    <t>Inquiry into the short-term and long-term price elasticities of energy demand in the Federal Republic of Germany</t>
  </si>
  <si>
    <t>Rises of energy costs and sectoral economic change as determinants of final energy consumption</t>
  </si>
  <si>
    <t>Die Weltwirtschaft</t>
  </si>
  <si>
    <t>K. P. Kriegsmann</t>
  </si>
  <si>
    <t>F. Fotiadis, J. Hutzel, S. Wied-Nebeling, J. Fronia</t>
  </si>
  <si>
    <t>Consumption and investment behavior in the Federal Republic of Germany since the fifties</t>
  </si>
  <si>
    <t>Primary sources of information for the literature review</t>
  </si>
  <si>
    <t>Varies (lit review)</t>
  </si>
  <si>
    <t>Jan Bentzen</t>
  </si>
  <si>
    <t>10.1016/0140-9883(94)90008-6</t>
  </si>
  <si>
    <t>1948-1991</t>
  </si>
  <si>
    <t>Danish time-series data covering the period 1948-91 are used in order to estimate short-run and long-run elasticities in gasoline demand. A cointegration test for a stable long-run relationship between the variables in the model proves to be positive, showing a smaller value of the long-run price elasticity than often quoted in empirical studies of gasoline demand. Finally, an error correction model is estimated.</t>
  </si>
  <si>
    <t>Gasoline price
Stock of vehicles per capita</t>
  </si>
  <si>
    <t>Gasoline consumption per capita</t>
  </si>
  <si>
    <t xml:space="preserve">co-integration; error correction model; Dickey-fuller test; stationarity; </t>
  </si>
  <si>
    <t>Regression, reduced form, static, time series, log-linear</t>
  </si>
  <si>
    <t>Gasoline consumption in Denmark</t>
  </si>
  <si>
    <t>1995-2008</t>
  </si>
  <si>
    <t>1970-1978</t>
  </si>
  <si>
    <t>Annual
1970-1978</t>
  </si>
  <si>
    <t>Regression, reduced form, dynamic, panel data, log-linear</t>
  </si>
  <si>
    <t>Cross-sectional
2006</t>
  </si>
  <si>
    <t>Carol Dahl and Kurtubi</t>
  </si>
  <si>
    <t>Estimating Oil Product Demand in Indonesia using a Cointegrating Error Correction Model</t>
  </si>
  <si>
    <t>10.1111/1468-0076.00089</t>
  </si>
  <si>
    <t xml:space="preserve">co-integration; error correction model;  </t>
  </si>
  <si>
    <t>Indonesia's long oil production history and large population mean that Indonesian oil reserves, per capita, are the lowest in OPEC and that, eventually, Indonesia will become a net oil importer. Policy-makers want to forestall this day, since oil revenue comprised around a quarter of both the government budget and foreign exchange revenues for the fiscal years 1997/98. To help policy-makers determine how economic growth and oil-pricing policy affect the consumption of oil products, we estimate the demand for six oil products and total petroleum consumption, using an error correction-cointegration approach, and compare it with estimates on a lagged endogenous model using data for 1970–95.</t>
  </si>
  <si>
    <t>1970-1995</t>
  </si>
  <si>
    <t>Oil and petroleum product consumption using error correction approach</t>
  </si>
  <si>
    <t>Regression, error correction approach</t>
  </si>
  <si>
    <t>GDP per capita
Real price of gasoline</t>
  </si>
  <si>
    <t>Annual
1970-1995</t>
  </si>
  <si>
    <t>1950-1980</t>
  </si>
  <si>
    <t>US and 5 EU countries</t>
  </si>
  <si>
    <t>Annual
1950-1980</t>
  </si>
  <si>
    <t>Quarterly
1970-1990</t>
  </si>
  <si>
    <t>1970-1990</t>
  </si>
  <si>
    <t>Demand for gasoline; Price elasticity; Fuel efficiency; short-term Gasoline forecasting model; two stage; 3SLS</t>
  </si>
  <si>
    <t>Structural, dynamic, household-level pooled panel data, log-linear</t>
  </si>
  <si>
    <t>1969-1988</t>
  </si>
  <si>
    <t>Annual
1969-1988</t>
  </si>
  <si>
    <t>1970-1989</t>
  </si>
  <si>
    <t>Annual
1970-1989</t>
  </si>
  <si>
    <t>Regression, reduced form, dynamic, time-series data, log-linear</t>
  </si>
  <si>
    <t>Gasoline consumption in Kuwait</t>
  </si>
  <si>
    <t>Real price of gasoline
Real income per capita
Lagged endogenous</t>
  </si>
  <si>
    <t>cointegration; error correction model;</t>
  </si>
  <si>
    <t>Demand for gasoline in Kuwait</t>
  </si>
  <si>
    <t>M. N. Eltony and N. H. Al-Mutairi</t>
  </si>
  <si>
    <t>This paper estimates the demand for gasoline in Kuwait for the period 1970–1989 using a cointegration and error correction model (ECM). It is found that gasoline demand is inelastic with respect to price in the short and long run, and while it is elastic in the long run, gasoline demand is inelastic with respect to income in the short run. This suggests that gasoline demand response to income changes is higher in the long run than in the short run. Furthermore, gasoline consumption adjusts towards its long-run level with about 52% of the adjustment occurring in the first year.</t>
  </si>
  <si>
    <t>1968-1983</t>
  </si>
  <si>
    <t>Monthly
1968-1983</t>
  </si>
  <si>
    <t xml:space="preserve">Model gasoline demand </t>
  </si>
  <si>
    <t>Greene 1981</t>
  </si>
  <si>
    <t>1979-1981</t>
  </si>
  <si>
    <t>Triennual
1979-1981</t>
  </si>
  <si>
    <t>1971-1997</t>
  </si>
  <si>
    <t>Quarterly
1971-1997</t>
  </si>
  <si>
    <t>Annual
1973-1992</t>
  </si>
  <si>
    <t>Cross-sectional
1995</t>
  </si>
  <si>
    <t>Annual
1981</t>
  </si>
  <si>
    <t>1964-1981</t>
  </si>
  <si>
    <t>1966-1980</t>
  </si>
  <si>
    <t>Annual
1966-1980</t>
  </si>
  <si>
    <t>Annual
1964-1981</t>
  </si>
  <si>
    <t>1973-1987</t>
  </si>
  <si>
    <t>Annual
1973-1987</t>
  </si>
  <si>
    <t>1972-1994</t>
  </si>
  <si>
    <t>Real GDP per capita, gasoline price, lagged endogenous</t>
  </si>
  <si>
    <t>Regression, reduced form, dynamic, log-linear</t>
  </si>
  <si>
    <t>Gasoline demand; India; Cointegration; Error correction model</t>
  </si>
  <si>
    <t>Annual
1972-1994</t>
  </si>
  <si>
    <t>Rodney Samimi</t>
  </si>
  <si>
    <t>Road transport energy demand in Australia A cointegration approach</t>
  </si>
  <si>
    <t>10.1016/0140-9883(95)00035-S</t>
  </si>
  <si>
    <t>A cointegration framework is used to examine the short-run and long-run characteristics of energy demand in the Australian road transport sector. A lagged endogenous equation based on a partial adjustment process is proposed and estimated. Results indicate that energy demand, output and real energy prices are integrated of order 1 and cointegrated. The long-run output and price elasticities of energy demand are estimated to be 0.52 and −0.12 respectively. Causality tests ervealed a bidirectional causality path between output and energy demand and a unidirectional path from energy consumption to prices. No other causality paths between output, prices and energy demand are detected. The short-run output elasticity of energy demand is estimated to be 0.25 based on an error-correction model. The short-run price elasticity is found to be insignificant. The inertia parameter is 0.48 corresponding to 95% of the demand adjustment occurring after five periods. The results are compared with previous findings and the variations are partially attributed to the structural changes in the road transport sector in the 1980s, some of which are discussed.</t>
  </si>
  <si>
    <t>1988-1991</t>
  </si>
  <si>
    <t>Triennual
1988-1991</t>
  </si>
  <si>
    <t>"It is of particular interest to study the economics of the transport fuel market and thereby to evaluate the efficiency of the price mechanism as an instrument of policy. Taxes and hence domestic prices of transport fuels vary considerably between countries (Sterner, 1989a, Sterner, 1989b; Angelier and Sterner, 1990) and thus high demand elasticities would imply considerable differences in consumption patterns."</t>
  </si>
  <si>
    <t>OECD; lit review</t>
  </si>
  <si>
    <t>Unknown</t>
  </si>
  <si>
    <t>1962-1985</t>
  </si>
  <si>
    <t>Annual
1962-1985</t>
  </si>
  <si>
    <t>1994-1996</t>
  </si>
  <si>
    <t>Monthly
1994-1996</t>
  </si>
  <si>
    <t>Espey 1998</t>
  </si>
  <si>
    <t>Covers static and dynamic models, including structural and reduced form</t>
  </si>
  <si>
    <t>Literature review - effects of price and income on fuel consumption</t>
  </si>
  <si>
    <t xml:space="preserve">literature review; </t>
  </si>
  <si>
    <t>John Coglianese, Lucas Davis, Lutz Kilian, and James Stock</t>
  </si>
  <si>
    <t>CFS Working Paper Series</t>
  </si>
  <si>
    <t>Anticipation, tax avoidance, and the price elasticity of gasoline demand</t>
  </si>
  <si>
    <t>Traditional least squares estimates of the responsiveness of gasoline consumption to changes in gasoline prices are biased toward zero, given the endogeneity of gasoline prices. A seemingly natural solution to this problem is to instrument for gasoline prices using gasoline taxes, but this approach tends to yield implausibly large price elasticities. We demonstrate that anticipatory behavior provides an important explanation for this result. We provide evidence that gasoline buyers increase gasoline purchases before tax increases and delay gasoline purchases before tax decreases. This intertemporal substitution renders the tax instrument endogenous, invalidating conventional IV analysis. We show that including suitable leads and lags in the regression restores the validity of the IV estimator, resulting in much lower and more plausible elasticity estimates. Our analysis has implications more broadly for the IV analysis of markets in which buyers may store purchases for future consumption.</t>
  </si>
  <si>
    <t>Coglianese et al. 2015</t>
  </si>
  <si>
    <t>Regression. reduced form, dynamic, log-linear</t>
  </si>
  <si>
    <t>Estimates gasoline consumption using instrumental variable method</t>
  </si>
  <si>
    <t>instrumental variables; gasoline tax;  fixed effects</t>
  </si>
  <si>
    <t>Change in gasoline price (lead 1, current, and lag 1)
Instrument: Change in gasoline tax</t>
  </si>
  <si>
    <t>Monthly
1989-2008</t>
  </si>
  <si>
    <t>1989-2008</t>
  </si>
  <si>
    <t>Gillingham and Munk-Nielsen 2016</t>
  </si>
  <si>
    <t>1998-2011</t>
  </si>
  <si>
    <t>Effects of fuel price on vehicle distance traveled</t>
  </si>
  <si>
    <t>Vehicle kilometers traveled</t>
  </si>
  <si>
    <t>Danish registers</t>
  </si>
  <si>
    <t>Fuel price, time control variable (fuel type, year, driving period), numerous demographic household variables</t>
  </si>
  <si>
    <t xml:space="preserve">Regression, reduced form, houshold-level </t>
  </si>
  <si>
    <t>Considered the price interaction with each independent variable to display heterogeneity</t>
  </si>
  <si>
    <t>National Bureau of Economic Research</t>
  </si>
  <si>
    <t>Congressional Budget Office</t>
  </si>
  <si>
    <t>Effects of Gasoline Prices on Driving Behavior and Vehicle Markets</t>
  </si>
  <si>
    <t>What Do We Know about Gasoline Demand Elasticities?</t>
  </si>
  <si>
    <t>Colorado School of Mines</t>
  </si>
  <si>
    <t>C.-Y. Cynthia Lin and Lea Prince</t>
  </si>
  <si>
    <t>Gasoline price volatility and the elasticity of demand for gasoline</t>
  </si>
  <si>
    <t>The popular perception among the lay community seems to be that gasoline consumption does not respond to price. However, numerous econometric studies have been done on gasoline demand elasticities and at least thirteen studies have been devoted to surveying this work. (See Dahl (2006).) All of these surveys conclude that gasoline consumption does respond to price, and most of them come to a quantitative conclusion about the values for the price elasticity. The majority conclude that the short-run price elasticity (annual) is between -0.2 and -0.3, and the long-run elasticity is between -0.6 and -0.9.</t>
  </si>
  <si>
    <t>Is Global Gasoline Demand Still as Responsive to Price?</t>
  </si>
  <si>
    <t>Nasser Al Dossary, Saudi Aramco, Carol Dahl</t>
  </si>
  <si>
    <t>Gasoline demand revisited: an international meta-analysis of elasticities</t>
  </si>
  <si>
    <t>Molly Espey</t>
  </si>
  <si>
    <t xml:space="preserve">Meta-analysis is used to determine if there are factors that systematically affect price and income elasticity estimates in studies of gasoline demand. Four econometric models are estimated, using long-run and short-run price and income elasticity estimates from previous studies as the dependent variables. Explanatory variables include functional form, lag structure, time span, national setting, estimation technique, and other features of the model structure. Elasticity estimates are found to be sensitive to the inclusion or exclusion of some measure of vehicle ownership. Static models appear to overestimate short-run elasticities, underestimate long-run price elasticities, but pick up the full long-run income responsiveness. There is variation in the elasticity of demand across countries, especially in the short-run, and gasoline demand appears to be getting more price-elastic and less incomeelastic over time. </t>
  </si>
  <si>
    <t>Heterogeneity in the Response to Gasoline Prices: Evidence from Pennsylvania and Implications for the Rebound Effect</t>
  </si>
  <si>
    <t>Kenneth Gillingham, Alan Jenn, Inês Lima Azevedo</t>
  </si>
  <si>
    <t xml:space="preserve">Energy Economics </t>
  </si>
  <si>
    <t>The consumer response to changing gasoline prices has long interested economists and policymakers, for it has important implications for the effects of gasoline taxation and vehicle energy efficiency policies. This study examines both the elasticity of driving with respect to changing gasoline prices and heterogeneity in this elasticity by geography, the fuel economy of the vehicle, and the age of the vehicle. We use detailed annual vehiclelevel emissions inspection test data from Pennsylvania that include odometer readings, inspection zip codes, and extensive vehicle characteristics. We estimate a short-run gasoline price elasticity of driving demand of -0.10, and find substantial heterogeneity in this responsiveness. The elasticity is largely driven by low fuel economy vehicles, as well as vehicles between 3 and 7 years old. Our findings help reconcile some of the recent literature and provide guidance on the magnitude of the direct rebound effect from light duty vehicle energy efficiency policies.</t>
  </si>
  <si>
    <t>Energy efficiency, rebound effect, gasoline price elasticity, big data analytics</t>
  </si>
  <si>
    <t>Evidence of a Shift in the Short-Run Price Elasticity of Gasoline Demand</t>
  </si>
  <si>
    <t>Jonathan E. Hughes, Christopher R. Knittel, Daniel Sperling</t>
  </si>
  <si>
    <t>Understanding the sensitivity of gasoline demand to changes in prices and income has important implications for policies related to climate change, optimal taxation and national security, to name only a few. While the short-run price and income elasticities of gasoline demand in the United States have been studied extensively, the vast majority of these studies focus on consumer behavior in the 1970s and 1980s. There are a number of reasons to believe that current demand elasticities differ from these previous periods, as transportation analysts have hypothesized that behavioral and structural factors over the past several decades have changed the responsiveness of U.S. consumers to changes in gasoline prices. In this paper, we compare the price and income elasticities of gasoline demand in two periods of similarly high prices from 1975 to 1980 and 2001 to 2006. The short-run price elasticities differ considerably: and range from -0.034 to -0.077 during 2001 to 2006, versus -0.21 to -0.34 for 1975 to 1980. The estimated short-run income elasticities range from 0.21 to 0.75 and when estimated with the same models are not significantly different between the two periods.</t>
  </si>
  <si>
    <t>Litman, Todd</t>
  </si>
  <si>
    <t>Understanding transport demands and elasticities: how prices and other factors affect travel behaviour</t>
  </si>
  <si>
    <t>Victoria Transport Policy Institute</t>
  </si>
  <si>
    <t>Transport demand refers to the amount and type of travel that people would choose under specific conditions. This report describes concepts related to transport demand, investigates the influence that factors such as prices and service quality have on travel activity, and how these impacts can be measured using elasticity values. It summarizes research on various types of transport elasticities and describes how to use this information to predict the impacts of specific transport price and service quality changes.</t>
  </si>
  <si>
    <t>Sebastiano Manzana and Dawit Zerom</t>
  </si>
  <si>
    <t>A semiparametric analysis of gasoline demand in the US:  Reexamining the impact of price</t>
  </si>
  <si>
    <t>University of Leicester</t>
  </si>
  <si>
    <t>Semiparametric methods, partially linear additive model, gasoline demand</t>
  </si>
  <si>
    <t>The evaluation of the impact of an increase in gasoline tax on demand relies crucially on the estimate of the price elasticity. This paper presents an extended application of the Partially Linear Additive Model (PLAM) to the analysis of gasoline demand using a panel of US households, focusing mainly on the estimation of the price elasticity. Unlike previous semi-parametric studies that use household-level data, we work with vehicle-level data within households that can potentially add richer details to the price variable. Both households and vehicles data are obtained from the Residential Transportation Energy Consumption Survey (RTECS) of 1991 and 1994, conducted by the US Energy Information Administration (EIA). As expected, the derived vehicle-based gasoline price has significant dispersion across the country and across grades of gasoline. By using a PLAM specification for gasoline demand, we obtain a measure of gasoline price elasticity that circumvents the implausible \price effects reported in earlier studies. In particular, our results show the price elasticity ranges between −0.2, at low prices, and −0.5, at high prices, suggesting that households might respond differently to price changes depending on the level of price. In addition, users of regular gasoline seem to be more sensitive to price changes compared to users of non-regular (premium and midgrade) gasoline.</t>
  </si>
  <si>
    <t>Relationship between vehicle miles traveled and economic activity</t>
  </si>
  <si>
    <t>McMullen, B. Starr and Eckstein, Nathan</t>
  </si>
  <si>
    <t>Vehicle miles traveled (VMT) in the United States has exhibited an upward trend over time similar to that observed for the gross domestic product (GDP) and personal income. Although conventional wisdom suggests that economic growth leads to more driving and thus higher VMT, it is theoretically possible that the causation could be the other way around. If causation is from VMT to GDP, a directive from legislation such as the Federal Surface Transportation Policy and Planning Act of 2009 to reduce national per capita VMT annually could have an adverse impact on the overall economic activity. This study uses times series techniques to test empirically for Granger causality between VMT and various measures of the national economic activity over time. In most circumstances the causal relationship is found to be from economic activity to VMT; this relationship confirms conventional wisdom and suggests that exogenous shocks to VMT will not negatively affect the national GDP. The relationship between national VMT and GDP is found to be dependent on the stage of the business cycle, in particular, when GDP leads VMT in economic upturns or normal times but VMT tends to lead GDP recessions. For the 98 urban areas included in this study, no significant causal relationship was found between VMT and economic activity in either direction.</t>
  </si>
  <si>
    <t>Parry, Ian et al</t>
  </si>
  <si>
    <t>Resources for the Future</t>
  </si>
  <si>
    <t>Automobile externalities and policies</t>
  </si>
  <si>
    <t xml:space="preserve">Pollution, congestion, accidents, fuel tax, fuel-economy standard, congestion pricing </t>
  </si>
  <si>
    <t xml:space="preserve">This paper discusses the nature, and magnitude, of externalities associated with automobile use, including local and global pollution, oil dependence, traffic congestion and traffic accidents. It then discusses current federal policies affecting these externalities, including fuel taxes, fuel-economy and emissions standards, and alternative fuel policies, summarizing, insofar as possible, the welfare effects of those policies. Finally, we discuss emerging pricing policies, including congestion tolls, and insurance reform, and we summarize what appears to be
the appropriate combination of policies to address automobile externalities. </t>
  </si>
  <si>
    <t>Radchenko, Stanislav and Hiroki, Tsurumi</t>
  </si>
  <si>
    <t xml:space="preserve">Using Markov Chain Monte Carlo algorithms within the limited information Bayesian framework, we estimate the parameters of the structural equation of interest and test weak exogeneity in a simultaneous equation model with white noise as well as autocorrelated error terms. A numerical example and an estimation of the supply and demand equations of the U.S. gasoline market show that if we ignore autocorrelation we obtain unreasonable posterior distributions of the parameters of interest. Also we find that the hypothesis of the asymmetric effect of the changes in oil price on the changes in gasoline price is rejected. Oil inventory has a significant negative effect on the gasoline price. </t>
  </si>
  <si>
    <t xml:space="preserve"> Limited information Bayesian analysis of a simultaneous equation with an autocorrelated error term and its application to the U.S. gasoline market</t>
  </si>
  <si>
    <t>Small, Kenneth A. and Van Dender, Kurt</t>
  </si>
  <si>
    <t>Fuel efficiency and motor vehicle travel: the declining rebound effect</t>
  </si>
  <si>
    <t xml:space="preserve">We estimate the rebound effect for motor vehicles, by which improved fuel efficiency causes additional travel, using a pooled cross section of US states for 1966-2001. Our model accounts for endogenous changes in fuel efficiency, distinguishes between autocorrelation and lagged effects, includes a measure of the stringency of fuel-economy standards, and allows the rebound effect to vary with income, urbanization, and the fuel cost of driving. At sample averages of variables, our simultaneous-equations estimates of the short- and long-run rebound effect are
4.5% and 22.2%. But rising real income caused it to diminish substantially over the period, aided by falling fuel prices. With variables at 1997-2001 levels, our estimates are only 2.2% and 10.7%, considerably smaller than values typically assumed for policy analysis. With income at the 1997 – 2001 level and fuel prices at the sample average, the estimates are 3.1% and 15.3%, respectively. </t>
  </si>
  <si>
    <t>Vaughan, Doug</t>
  </si>
  <si>
    <t>Regression, structural, dynamic,  time series data, log-linear</t>
  </si>
  <si>
    <t>Annual
1936-1941, 1947-1972</t>
  </si>
  <si>
    <t>Gasoline consumption (vehicle distance traveled, vehicle efficiency, vehicle stock)</t>
  </si>
  <si>
    <t>Vehicle distance traveled: cost per mile, income, vehicle stock
Vehicle efficiency: Gasoline price, income, dummy (pollution regulations)
Vehicle stock: Gasoline price, price of autos, income, lagged endogenous (lag 1)</t>
  </si>
  <si>
    <t xml:space="preserve">instrumental variables; </t>
  </si>
  <si>
    <t>This paper studies the re- sponse of consumers to a gasoline tax by breaking the elasticity of demand for gasoline (eD) into its compo- nents: the price elasticity of demand for automobile miles travelled (eAMT) minus the price elasticity of miles per gallon of automobiles (eMPG).</t>
  </si>
  <si>
    <t>ESTIMATING THE EFFECT OF A GASOLINE TAX ON CARBON EMISSIONS</t>
  </si>
  <si>
    <t>Lucas W. Davis, Lutz Kilian</t>
  </si>
  <si>
    <t>Several policy makers and economists have proposed the adoption of a carbon tax in the United States. It is widely recognized that such a tax in practice must take the form of a tax on the consumption of energy products such as gasoline. Although a large existing literature examines the sensitivity of gasoline consumption to changes in price, these estimates may not be appropriate for evaluating the effectiveness of such a tax. First, most of these studies fail to address the endogeneity of gasoline prices. Second,the responsiveness of gasoline consumption to a change in tax may differ from the responsiveness of consumption to an average change in price. We address these challenges using a variety of ethodsincluding traditional single-equation regression models, estimated by least squares or instrumental variables methods, and structural vector autoregressions. We compare the results from these approaches, highlighting the advantages and disadvantages of each. Our preferred  pproach exploits the historical variation in U.S. federal and state gasoline taxes. Our most credible estimates imply that a 10 cent per gallon increase in the gasoline tax would reduce carbon emissions from vehicles in the United States by about 1.5%.</t>
  </si>
  <si>
    <t>Regional Science and Urban Economics</t>
  </si>
  <si>
    <t>Identifying the elasticity of driving: Evidence from a gasoline price shock in California</t>
  </si>
  <si>
    <t>There have been dramatic swings in retail gasoline prices over the past decade, alongwith reports in the media of consumers changing their driving habits — providing a unique opportunity to examine how consumers respond to changes in gasoline prices. This paper exploits a unique and extremely rich vehicle-level dataset of all new vehicles registered in California in 2001–2003 and then subsequently given a smog check in 2005–2009, a period of steady economic growth but rapidly increasing gasoline prices after 2005. The primary empirical result is a medium-run estimate of the elasticity of vehicle-miles-traveled with respect to gasoline price for new vehicles of −0.22. There is evidence of considerable heterogeneity in this elasticity across buyer types, demographics, and geography. Surprisingly, the vehicle-level responsiveness is increasing with income, perhaps due to within-household switching of vehicles. The estimated elasticity has important implications for the effectiveness of price policies, such as increased gasoline taxes or a carbon policy, in reducing greenhouse gases. The heterogeneity in the elasticity underscores differing distributional and local air pollution benefits of policies that increase the price of gasoline.</t>
  </si>
  <si>
    <t>Urban transportation, Heterogeneity, Vehicles, Gasoline taxes</t>
  </si>
  <si>
    <t>The Rebound Effect for Automobile Travel: Asymmetric Response to Price Changes and Novel Features of the 2000s</t>
  </si>
  <si>
    <t>Kent M. Hymel, Kenneth A. Small</t>
  </si>
  <si>
    <t>Previous research suggests that the elasticity of light-duty motor vehicle travel with respect to fuel cost, known as the “rebound effect,” is  odest in size and probably declined in magnitude between the 1960s and the late 1990s. However, turmoil in energy markets during the early 2000s has raised new questions about the stability of this elasticity. Using panel data on U.S. states, we revisit the simultaneous-equations  ethodology of Small and Van Dender (2007) and Hymel et al. (2010) to see whether structural parameters have changed. Using data through  009, we confirm the earlier finding of a rebound effect that declines in magnitude with income, but we also find an upward shift in its  agnitude of about 0.025 during the years 2003-2009. In addition, we find that the rebound effect is much greater in magnitude in years when gasoline  rices are rising than when they are falling. It is also greater during times of media attention and price volatility, which explains about half the upward shift just mentioned.</t>
  </si>
  <si>
    <t>Rebound effect, VMT elasticity, Gasoline demand, Asymmetric response</t>
  </si>
  <si>
    <t>Koshal, Rajindar, Bradfield, James</t>
  </si>
  <si>
    <t>HIGH FREQUENCY EVIDENCE ON THE DEMAND FOR GASOLINE</t>
  </si>
  <si>
    <t>American Economic Journal: Economic Policy</t>
  </si>
  <si>
    <t>Daily city-level expenditures and prices are used to estimate the price responsiveness of gasoline demand in the United States. Using a frequency of purchase model that explicitly acknowledges the distinction between gasoline demand and gasoline expenditures, the price elasticity of demand is consistently found to be an order of magnitude larger than estimates from recent studies using more aggregated data. Estimating demand using higher levels of spatial and temporal aggregation is shown to produce increasingly inelastic estimates. A decomposition is then developed and implemented to understand the relative importance of several different factors in explaining this result.</t>
  </si>
  <si>
    <t>Laurence Levin, Matthew Lewis, Frank Wolak</t>
  </si>
  <si>
    <t>Shanjun Li, Joshua Linn, Erich Muehlegger</t>
  </si>
  <si>
    <t>Gasoline Taxes and Consumer Behavior</t>
  </si>
  <si>
    <t>Automobile, Consumer Response, Gasoline Tax</t>
  </si>
  <si>
    <t>Gasoline taxes can correct externalities associated with automobile use, reduce dependency on foreign oil, and raise government revenue. Our understanding of the optimal gasoline tax and the efficacy of existing taxes is largely based on empirical analysis of consumer responses to gasoline price changes. In this paper, we directly examine how gasoline taxes affect con- sumer behavior as distinct from tax-exclusive gasoline prices. Our analysis shows that a 5 cent tax increase reduces gasoline consumption by 1.3 percent in the short-run. The response is six times as large as that from a 5 cent tax-exclusive gasoline price increase, which suggests that traditional analysis could significantly underestimate policy impacts of tax changes. Further investigate the differential effects from gasoline taxes and tax-exclusive gasoline priceson the intensive and extensive margins of gasoline consumption. We discuss implications of our findings for the estimation of the implicit discount rate for vehicle purchases and for the fiscal benefits of raising taxes.</t>
  </si>
  <si>
    <t>James H. Stock and Motohiro Yogo</t>
  </si>
  <si>
    <t>Testing forWeak Instruments in Linear IV Regression</t>
  </si>
  <si>
    <t>Weak instruments can produce biased IV estimators and hypothesis tests with large size distortions. But what, precisely, are weak instruments, and how does one detect them in practice? This paper proposes quantitative definitions of weak instruments based on the maximum IV estimator bias, or the maximumWald test size distortion, when there are multiple endogenous regressors.We tabulate critical values that enable using the first-stage F-statistic (or, when there are multiple  ndogenous regressors, the Cragg–Donald [1993] statistic) to test whether the given instruments are weak.</t>
  </si>
  <si>
    <t>Overreaction to Excise Taxes: the Case of Gasoline</t>
  </si>
  <si>
    <t>Robert Schuman Centre for Advanced Studies; Climate Policy Research Unit</t>
  </si>
  <si>
    <t>Gasoline taxation, tax salience, demand analysis</t>
  </si>
  <si>
    <t>In this paper we contribute new results on the different consumers’ reaction to tax or price changes. We separately compute the compensated gasoline retail price elasticity and the gasoline tax elasticity and show that consumers overreact to taxes as compared to price variations. A novel element in our analysis is that we compare reactions to tax-inclusive retail prices to reactions to information on excise taxes that is made available to consumers. We estimate a complete system of demand for the U.S. population of households using quarterly data from the Consumer Expenditure Survey from 2007 to 2009. Relying on a complete system of demands rather than on single equations avoids imposing an implausible separability restriction, thus allowing estimation of accurate elasticities that take behavioral responses into account, i.e. that account for the way in which consumers reallocate their expenditure on a bundle of goods after a price/tax change in one of the goods. Our analysis shows that the reaction to a gasoline tax change is, on average, about 20% stronger than the reaction to a corresponding price change. We discuss the implications of our findings for the design of energy policies.</t>
  </si>
  <si>
    <t>Not reviewed, lack access</t>
  </si>
  <si>
    <t>Sylvia Tiezzi and Stefano Verde</t>
  </si>
  <si>
    <t>literature review</t>
  </si>
  <si>
    <t>Gillingham 2014</t>
  </si>
  <si>
    <t>Dossary and Dahl 2009</t>
  </si>
  <si>
    <t>autoregressive; distributed lag; lagging techniques</t>
  </si>
  <si>
    <t>23 countries</t>
  </si>
  <si>
    <t>Determining whether gasoline demand elasticities are stable</t>
  </si>
  <si>
    <t>Multiple models, time series data</t>
  </si>
  <si>
    <t>Annual
1970-2005</t>
  </si>
  <si>
    <t>Real per capita GDP (lag 1 and 2), gasoline price (lag 1 and 2), industrial share of GDP, urbanization, female labor force paricipation rate, lagged endogenous (lag 1, 2, 3)</t>
  </si>
  <si>
    <t>1970-2005</t>
  </si>
  <si>
    <t>Dahl 2006</t>
  </si>
  <si>
    <t>Cong. Budget Office 2008</t>
  </si>
  <si>
    <t>Brons 2008</t>
  </si>
  <si>
    <t>Gillingham 2015</t>
  </si>
  <si>
    <t>Graham et al. 2002</t>
  </si>
  <si>
    <t>Hughes 2008</t>
  </si>
  <si>
    <t>Lin et al. 2013</t>
  </si>
  <si>
    <t>Litman 2017</t>
  </si>
  <si>
    <t>Liu 2014</t>
  </si>
  <si>
    <t>Manzan 2006</t>
  </si>
  <si>
    <t>Puller and Greening 1999</t>
  </si>
  <si>
    <t>Radchenko 2006</t>
  </si>
  <si>
    <t>Schimek 1995</t>
  </si>
  <si>
    <t>Sterner 1992</t>
  </si>
  <si>
    <t>Wadud 2010</t>
  </si>
  <si>
    <t>Average</t>
  </si>
  <si>
    <t>Ambiguous</t>
  </si>
  <si>
    <t>P</t>
  </si>
  <si>
    <t>I</t>
  </si>
  <si>
    <t>LEGEND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</si>
</sst>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9"/>
      <color indexed="81"/>
      <name val="Tahoma"/>
      <family val="2"/>
    </font>
    <font>
      <b/>
      <sz val="9"/>
      <color indexed="81"/>
      <name val="Tahoma"/>
      <family val="2"/>
    </font>
    <font>
      <sz val="11"/>
      <color theme="0"/>
      <name val="Calibri"/>
      <family val="2"/>
      <scheme val="minor"/>
    </font>
    <font>
      <sz val="11"/>
      <color theme="1"/>
      <name val="Calibri"/>
      <family val="2"/>
    </font>
    <font>
      <b/>
      <sz val="11"/>
      <color theme="0"/>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theme="0" tint="-0.14999847407452621"/>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1"/>
        <bgColor indexed="64"/>
      </patternFill>
    </fill>
    <fill>
      <patternFill patternType="solid">
        <fgColor theme="1"/>
        <bgColor theme="1"/>
      </patternFill>
    </fill>
    <fill>
      <patternFill patternType="solid">
        <fgColor theme="0" tint="-0.14999847407452621"/>
        <bgColor indexed="64"/>
      </patternFill>
    </fill>
    <fill>
      <patternFill patternType="solid">
        <fgColor theme="9" tint="0.79998168889431442"/>
        <bgColor theme="0" tint="-0.14999847407452621"/>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medium">
        <color indexed="64"/>
      </right>
      <top style="thin">
        <color theme="1"/>
      </top>
      <bottom style="medium">
        <color indexed="64"/>
      </bottom>
      <diagonal/>
    </border>
    <border>
      <left style="thin">
        <color theme="1"/>
      </left>
      <right/>
      <top style="medium">
        <color indexed="64"/>
      </top>
      <bottom/>
      <diagonal/>
    </border>
    <border>
      <left style="thin">
        <color indexed="64"/>
      </left>
      <right/>
      <top style="medium">
        <color indexed="64"/>
      </top>
      <bottom/>
      <diagonal/>
    </border>
    <border>
      <left style="thin">
        <color theme="1"/>
      </left>
      <right style="medium">
        <color indexed="64"/>
      </right>
      <top style="medium">
        <color indexed="64"/>
      </top>
      <bottom/>
      <diagonal/>
    </border>
    <border>
      <left style="medium">
        <color indexed="64"/>
      </left>
      <right/>
      <top style="thin">
        <color theme="1"/>
      </top>
      <bottom/>
      <diagonal/>
    </border>
    <border>
      <left style="thin">
        <color theme="1"/>
      </left>
      <right/>
      <top style="thin">
        <color theme="1"/>
      </top>
      <bottom/>
      <diagonal/>
    </border>
    <border>
      <left style="thin">
        <color theme="1"/>
      </left>
      <right style="medium">
        <color indexed="64"/>
      </right>
      <top style="thin">
        <color theme="1"/>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style="thin">
        <color theme="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theme="1"/>
      </top>
      <bottom style="medium">
        <color indexed="64"/>
      </bottom>
      <diagonal/>
    </border>
    <border>
      <left style="medium">
        <color indexed="64"/>
      </left>
      <right/>
      <top style="thin">
        <color theme="1"/>
      </top>
      <bottom style="medium">
        <color indexed="64"/>
      </bottom>
      <diagonal/>
    </border>
    <border>
      <left style="thin">
        <color theme="1"/>
      </left>
      <right/>
      <top style="thin">
        <color theme="1"/>
      </top>
      <bottom style="medium">
        <color indexed="64"/>
      </bottom>
      <diagonal/>
    </border>
    <border>
      <left style="thin">
        <color theme="1"/>
      </left>
      <right style="thin">
        <color theme="0"/>
      </right>
      <top style="medium">
        <color indexed="64"/>
      </top>
      <bottom style="medium">
        <color indexed="64"/>
      </bottom>
      <diagonal/>
    </border>
    <border>
      <left/>
      <right/>
      <top style="medium">
        <color indexed="64"/>
      </top>
      <bottom style="medium">
        <color indexed="64"/>
      </bottom>
      <diagonal/>
    </border>
    <border>
      <left/>
      <right style="thin">
        <color theme="0"/>
      </right>
      <top/>
      <bottom style="medium">
        <color indexed="64"/>
      </bottom>
      <diagonal/>
    </border>
    <border>
      <left/>
      <right style="thin">
        <color theme="0"/>
      </right>
      <top style="medium">
        <color indexed="64"/>
      </top>
      <bottom/>
      <diagonal/>
    </border>
    <border>
      <left/>
      <right style="thin">
        <color theme="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133">
    <xf numFmtId="0" fontId="0" fillId="0" borderId="0" xfId="0"/>
    <xf numFmtId="0" fontId="0" fillId="0" borderId="0" xfId="0" applyFill="1"/>
    <xf numFmtId="0" fontId="0" fillId="0" borderId="0" xfId="0" applyAlignment="1">
      <alignment horizontal="center" vertical="center" wrapText="1"/>
    </xf>
    <xf numFmtId="0" fontId="3" fillId="0" borderId="1" xfId="0" applyFont="1" applyFill="1" applyBorder="1" applyAlignment="1">
      <alignment vertical="center" wrapText="1"/>
    </xf>
    <xf numFmtId="0" fontId="1" fillId="0" borderId="0" xfId="0" applyFont="1" applyAlignment="1">
      <alignment horizont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2" xfId="0" applyFill="1" applyBorder="1" applyAlignment="1">
      <alignment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vertical="center"/>
    </xf>
    <xf numFmtId="1" fontId="0" fillId="0" borderId="1" xfId="0" applyNumberFormat="1" applyFill="1" applyBorder="1" applyAlignment="1">
      <alignment horizontal="center" vertical="center" wrapText="1"/>
    </xf>
    <xf numFmtId="0" fontId="0" fillId="0" borderId="2" xfId="0" applyFill="1" applyBorder="1" applyAlignment="1">
      <alignment horizontal="center" vertical="center"/>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0" xfId="0" applyFill="1"/>
    <xf numFmtId="0" fontId="0" fillId="5" borderId="0" xfId="0" applyFill="1"/>
    <xf numFmtId="0" fontId="0" fillId="0" borderId="0" xfId="0" applyFill="1" applyAlignment="1">
      <alignment horizontal="center" vertical="center" wrapText="1"/>
    </xf>
    <xf numFmtId="0" fontId="0" fillId="0" borderId="0" xfId="0" applyAlignment="1">
      <alignment wrapText="1"/>
    </xf>
    <xf numFmtId="0" fontId="0" fillId="0" borderId="0" xfId="0" applyAlignment="1">
      <alignment horizontal="center" wrapText="1"/>
    </xf>
    <xf numFmtId="0" fontId="3" fillId="0" borderId="1" xfId="0" applyFont="1" applyBorder="1" applyAlignment="1">
      <alignment vertical="center" wrapText="1"/>
    </xf>
    <xf numFmtId="0" fontId="0" fillId="6" borderId="1" xfId="0" applyFill="1" applyBorder="1" applyAlignment="1">
      <alignment vertical="center" wrapText="1"/>
    </xf>
    <xf numFmtId="0" fontId="3" fillId="4" borderId="1" xfId="0" applyFont="1" applyFill="1" applyBorder="1" applyAlignment="1">
      <alignment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3" fillId="6" borderId="1" xfId="0" applyFont="1" applyFill="1" applyBorder="1" applyAlignment="1">
      <alignment vertical="center" wrapText="1"/>
    </xf>
    <xf numFmtId="0" fontId="0" fillId="7" borderId="1" xfId="0" applyFill="1" applyBorder="1" applyAlignment="1">
      <alignment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3" fillId="7" borderId="1" xfId="0" applyFont="1" applyFill="1" applyBorder="1" applyAlignment="1">
      <alignment vertical="center" wrapText="1"/>
    </xf>
    <xf numFmtId="0" fontId="0" fillId="7" borderId="1" xfId="0" applyFont="1" applyFill="1" applyBorder="1" applyAlignment="1">
      <alignment vertical="center" wrapText="1"/>
    </xf>
    <xf numFmtId="0" fontId="0" fillId="7" borderId="1" xfId="0" applyFont="1" applyFill="1" applyBorder="1" applyAlignment="1">
      <alignment horizontal="center" vertical="center" wrapText="1"/>
    </xf>
    <xf numFmtId="0" fontId="0" fillId="8" borderId="1" xfId="0" applyFill="1" applyBorder="1" applyAlignment="1">
      <alignment vertical="center" wrapText="1"/>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3" fillId="8" borderId="1" xfId="0" applyFont="1" applyFill="1" applyBorder="1" applyAlignment="1">
      <alignment vertical="center" wrapText="1"/>
    </xf>
    <xf numFmtId="1" fontId="0" fillId="7" borderId="1" xfId="0" applyNumberFormat="1" applyFont="1" applyFill="1" applyBorder="1" applyAlignment="1">
      <alignment horizontal="center" vertical="center" wrapText="1"/>
    </xf>
    <xf numFmtId="0" fontId="0" fillId="6" borderId="1" xfId="0" applyFont="1" applyFill="1" applyBorder="1" applyAlignment="1">
      <alignment vertical="center" wrapText="1"/>
    </xf>
    <xf numFmtId="0" fontId="0" fillId="6" borderId="1" xfId="0" applyFont="1" applyFill="1" applyBorder="1" applyAlignment="1">
      <alignment horizontal="center" vertical="center" wrapText="1"/>
    </xf>
    <xf numFmtId="1" fontId="0" fillId="6" borderId="1" xfId="0" applyNumberFormat="1" applyFont="1" applyFill="1" applyBorder="1" applyAlignment="1">
      <alignment horizontal="center" vertical="center" wrapText="1"/>
    </xf>
    <xf numFmtId="0" fontId="0" fillId="8" borderId="1" xfId="0" applyFont="1" applyFill="1" applyBorder="1" applyAlignment="1">
      <alignment vertical="center" wrapText="1"/>
    </xf>
    <xf numFmtId="0" fontId="0" fillId="8" borderId="1" xfId="0" applyFont="1" applyFill="1" applyBorder="1" applyAlignment="1">
      <alignment horizontal="center" vertical="center" wrapText="1"/>
    </xf>
    <xf numFmtId="1" fontId="0" fillId="8" borderId="1" xfId="0" applyNumberFormat="1" applyFont="1" applyFill="1" applyBorder="1" applyAlignment="1">
      <alignment horizontal="center" vertical="center" wrapText="1"/>
    </xf>
    <xf numFmtId="1" fontId="0" fillId="8" borderId="1" xfId="0" applyNumberFormat="1" applyFill="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0" fillId="0" borderId="0" xfId="0" applyFont="1" applyAlignment="1">
      <alignment horizontal="left"/>
    </xf>
    <xf numFmtId="0" fontId="0" fillId="0" borderId="0" xfId="0" applyFont="1" applyBorder="1" applyAlignment="1">
      <alignment horizontal="center" vertical="center" wrapText="1"/>
    </xf>
    <xf numFmtId="164" fontId="7" fillId="2" borderId="4" xfId="0" applyNumberFormat="1" applyFont="1" applyFill="1" applyBorder="1" applyAlignment="1">
      <alignment horizontal="center" vertical="center" wrapText="1"/>
    </xf>
    <xf numFmtId="164" fontId="7" fillId="0" borderId="0" xfId="0" applyNumberFormat="1" applyFont="1" applyBorder="1" applyAlignment="1">
      <alignment horizontal="center" vertical="center" wrapText="1"/>
    </xf>
    <xf numFmtId="164" fontId="7" fillId="2" borderId="0" xfId="0" applyNumberFormat="1" applyFont="1" applyFill="1" applyBorder="1" applyAlignment="1">
      <alignment horizontal="center" vertical="center" wrapText="1"/>
    </xf>
    <xf numFmtId="164" fontId="7" fillId="2" borderId="0" xfId="0" applyNumberFormat="1" applyFont="1" applyFill="1" applyAlignment="1">
      <alignment horizontal="center" vertical="center" wrapText="1"/>
    </xf>
    <xf numFmtId="164" fontId="7" fillId="0" borderId="0" xfId="0" applyNumberFormat="1" applyFont="1" applyAlignment="1">
      <alignment horizontal="center" vertical="center" wrapText="1"/>
    </xf>
    <xf numFmtId="0" fontId="7" fillId="0" borderId="0" xfId="0" applyFont="1" applyAlignment="1">
      <alignment horizontal="center" vertical="center" wrapText="1"/>
    </xf>
    <xf numFmtId="164" fontId="0" fillId="0" borderId="0" xfId="0" applyNumberFormat="1"/>
    <xf numFmtId="0" fontId="0" fillId="0" borderId="1" xfId="0" applyFill="1" applyBorder="1" applyAlignment="1">
      <alignment horizontal="left" vertical="center" wrapText="1"/>
    </xf>
    <xf numFmtId="0" fontId="0" fillId="8" borderId="2" xfId="0" applyFill="1" applyBorder="1" applyAlignment="1">
      <alignment vertical="center" wrapText="1"/>
    </xf>
    <xf numFmtId="0" fontId="0" fillId="8" borderId="2" xfId="0" applyFill="1" applyBorder="1" applyAlignment="1">
      <alignment horizontal="center" vertical="center" wrapText="1"/>
    </xf>
    <xf numFmtId="0" fontId="0" fillId="8" borderId="2" xfId="0" applyFill="1" applyBorder="1" applyAlignment="1">
      <alignment horizontal="center" vertical="center"/>
    </xf>
    <xf numFmtId="0" fontId="0" fillId="7" borderId="1" xfId="0" applyFill="1" applyBorder="1" applyAlignment="1">
      <alignment horizontal="left" vertical="center" wrapText="1"/>
    </xf>
    <xf numFmtId="0" fontId="3" fillId="8" borderId="2" xfId="0" applyFont="1" applyFill="1" applyBorder="1" applyAlignment="1">
      <alignment vertical="center" wrapText="1"/>
    </xf>
    <xf numFmtId="0" fontId="7" fillId="3" borderId="9" xfId="0" applyFont="1" applyFill="1" applyBorder="1" applyAlignment="1">
      <alignment horizontal="left" vertical="center" wrapText="1"/>
    </xf>
    <xf numFmtId="164" fontId="7" fillId="3" borderId="4" xfId="0" applyNumberFormat="1" applyFont="1" applyFill="1" applyBorder="1" applyAlignment="1">
      <alignment horizontal="center" vertical="center" wrapText="1"/>
    </xf>
    <xf numFmtId="164" fontId="7" fillId="3" borderId="9" xfId="0" applyNumberFormat="1" applyFont="1" applyFill="1" applyBorder="1" applyAlignment="1">
      <alignment horizontal="center" vertical="center" wrapText="1"/>
    </xf>
    <xf numFmtId="164" fontId="7" fillId="2" borderId="9" xfId="0" applyNumberFormat="1" applyFont="1" applyFill="1" applyBorder="1" applyAlignment="1">
      <alignment horizontal="center" vertical="center" wrapText="1"/>
    </xf>
    <xf numFmtId="0" fontId="7" fillId="3" borderId="11" xfId="0" applyFont="1" applyFill="1" applyBorder="1" applyAlignment="1">
      <alignment horizontal="justify" vertical="center" wrapText="1"/>
    </xf>
    <xf numFmtId="0" fontId="7" fillId="0" borderId="13" xfId="0" applyFont="1" applyBorder="1" applyAlignment="1">
      <alignment horizontal="left" vertical="center" wrapText="1"/>
    </xf>
    <xf numFmtId="164" fontId="7" fillId="0" borderId="12" xfId="0" applyNumberFormat="1" applyFont="1" applyBorder="1" applyAlignment="1">
      <alignment horizontal="center" vertical="center" wrapText="1"/>
    </xf>
    <xf numFmtId="164" fontId="7" fillId="0" borderId="13" xfId="0" applyNumberFormat="1" applyFont="1" applyBorder="1" applyAlignment="1">
      <alignment horizontal="center" vertical="center" wrapText="1"/>
    </xf>
    <xf numFmtId="164" fontId="7" fillId="2" borderId="12" xfId="0" applyNumberFormat="1" applyFont="1" applyFill="1" applyBorder="1" applyAlignment="1">
      <alignment horizontal="center" vertical="center" wrapText="1"/>
    </xf>
    <xf numFmtId="164" fontId="7" fillId="2" borderId="13" xfId="0" applyNumberFormat="1" applyFont="1" applyFill="1" applyBorder="1" applyAlignment="1">
      <alignment horizontal="center" vertical="center" wrapText="1"/>
    </xf>
    <xf numFmtId="0" fontId="7" fillId="0" borderId="14" xfId="0" applyFont="1" applyBorder="1" applyAlignment="1">
      <alignment horizontal="justify" vertical="center" wrapText="1"/>
    </xf>
    <xf numFmtId="0" fontId="7" fillId="3" borderId="13" xfId="0" applyFont="1" applyFill="1" applyBorder="1" applyAlignment="1">
      <alignment horizontal="left" vertical="center" wrapText="1"/>
    </xf>
    <xf numFmtId="164" fontId="7" fillId="3" borderId="12" xfId="0" applyNumberFormat="1" applyFont="1" applyFill="1" applyBorder="1" applyAlignment="1">
      <alignment horizontal="center" vertical="center" wrapText="1"/>
    </xf>
    <xf numFmtId="164" fontId="7" fillId="3" borderId="13" xfId="0" applyNumberFormat="1" applyFont="1" applyFill="1" applyBorder="1" applyAlignment="1">
      <alignment horizontal="center" vertical="center" wrapText="1"/>
    </xf>
    <xf numFmtId="0" fontId="7" fillId="3" borderId="14" xfId="0" applyFont="1" applyFill="1" applyBorder="1" applyAlignment="1">
      <alignment horizontal="justify" vertical="center" wrapText="1"/>
    </xf>
    <xf numFmtId="0" fontId="0" fillId="3" borderId="10" xfId="0" applyFont="1" applyFill="1" applyBorder="1" applyAlignment="1">
      <alignment vertical="center" wrapText="1"/>
    </xf>
    <xf numFmtId="0" fontId="7" fillId="3" borderId="10" xfId="0" applyFont="1" applyFill="1" applyBorder="1" applyAlignment="1">
      <alignment horizontal="left" vertical="center" wrapText="1"/>
    </xf>
    <xf numFmtId="164" fontId="7" fillId="3" borderId="11" xfId="0" applyNumberFormat="1" applyFont="1" applyFill="1" applyBorder="1" applyAlignment="1">
      <alignment horizontal="center" vertical="center" wrapText="1"/>
    </xf>
    <xf numFmtId="0" fontId="0" fillId="0" borderId="16" xfId="0" applyFont="1" applyBorder="1" applyAlignment="1">
      <alignment vertical="center" wrapText="1"/>
    </xf>
    <xf numFmtId="0" fontId="7" fillId="0" borderId="17" xfId="0" applyFont="1" applyBorder="1" applyAlignment="1">
      <alignment horizontal="left" vertical="center" wrapText="1"/>
    </xf>
    <xf numFmtId="164" fontId="7" fillId="0" borderId="14" xfId="0" applyNumberFormat="1" applyFont="1" applyBorder="1" applyAlignment="1">
      <alignment horizontal="center" vertical="center" wrapText="1"/>
    </xf>
    <xf numFmtId="0" fontId="0" fillId="3" borderId="16" xfId="0" applyFont="1" applyFill="1" applyBorder="1" applyAlignment="1">
      <alignment vertical="center" wrapText="1"/>
    </xf>
    <xf numFmtId="0" fontId="7" fillId="3" borderId="17" xfId="0" applyFont="1" applyFill="1" applyBorder="1" applyAlignment="1">
      <alignment horizontal="left" vertical="center" wrapText="1"/>
    </xf>
    <xf numFmtId="164" fontId="7" fillId="3" borderId="14" xfId="0" applyNumberFormat="1" applyFont="1" applyFill="1" applyBorder="1" applyAlignment="1">
      <alignment horizontal="center" vertical="center" wrapText="1"/>
    </xf>
    <xf numFmtId="0" fontId="7" fillId="0" borderId="16" xfId="0" applyFont="1" applyBorder="1" applyAlignment="1">
      <alignment horizontal="left" vertical="center" wrapText="1"/>
    </xf>
    <xf numFmtId="164" fontId="7" fillId="0" borderId="12" xfId="0" applyNumberFormat="1" applyFont="1" applyBorder="1" applyAlignment="1">
      <alignment horizontal="justify" vertical="center" wrapText="1"/>
    </xf>
    <xf numFmtId="164" fontId="7" fillId="0" borderId="14" xfId="0" applyNumberFormat="1" applyFont="1" applyBorder="1" applyAlignment="1">
      <alignment horizontal="justify" vertical="center" wrapText="1"/>
    </xf>
    <xf numFmtId="0" fontId="7" fillId="5" borderId="12" xfId="0" applyFont="1" applyFill="1" applyBorder="1" applyAlignment="1">
      <alignment horizontal="left" vertical="center" wrapText="1"/>
    </xf>
    <xf numFmtId="0" fontId="7" fillId="3" borderId="16" xfId="0" applyFont="1" applyFill="1" applyBorder="1" applyAlignment="1">
      <alignment horizontal="left" vertical="center" wrapText="1"/>
    </xf>
    <xf numFmtId="164" fontId="7" fillId="3" borderId="12" xfId="0" applyNumberFormat="1" applyFont="1" applyFill="1" applyBorder="1" applyAlignment="1">
      <alignment horizontal="justify" vertical="center" wrapText="1"/>
    </xf>
    <xf numFmtId="164" fontId="7" fillId="3" borderId="14" xfId="0" applyNumberFormat="1" applyFont="1" applyFill="1" applyBorder="1" applyAlignment="1">
      <alignment horizontal="justify" vertical="center" wrapText="1"/>
    </xf>
    <xf numFmtId="0" fontId="0" fillId="3" borderId="19" xfId="0" applyFont="1" applyFill="1" applyBorder="1" applyAlignment="1">
      <alignment vertical="center" wrapText="1"/>
    </xf>
    <xf numFmtId="0" fontId="7" fillId="3" borderId="20" xfId="0" applyFont="1" applyFill="1" applyBorder="1" applyAlignment="1">
      <alignment horizontal="left" vertical="center" wrapText="1"/>
    </xf>
    <xf numFmtId="164" fontId="7" fillId="3" borderId="21" xfId="0" applyNumberFormat="1" applyFont="1" applyFill="1" applyBorder="1" applyAlignment="1">
      <alignment horizontal="center" vertical="center" wrapText="1"/>
    </xf>
    <xf numFmtId="164" fontId="7" fillId="3" borderId="22" xfId="0" applyNumberFormat="1" applyFont="1" applyFill="1" applyBorder="1" applyAlignment="1">
      <alignment horizontal="center" vertical="center" wrapText="1"/>
    </xf>
    <xf numFmtId="164" fontId="7" fillId="2" borderId="21" xfId="0" applyNumberFormat="1" applyFont="1" applyFill="1" applyBorder="1" applyAlignment="1">
      <alignment horizontal="center" vertical="center" wrapText="1"/>
    </xf>
    <xf numFmtId="164" fontId="7" fillId="2" borderId="22" xfId="0" applyNumberFormat="1"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29"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0" fillId="0" borderId="15" xfId="0" applyFont="1" applyFill="1" applyBorder="1" applyAlignment="1">
      <alignment vertical="center" wrapText="1"/>
    </xf>
    <xf numFmtId="0" fontId="7" fillId="0" borderId="15" xfId="0" applyFont="1" applyFill="1" applyBorder="1" applyAlignment="1">
      <alignment horizontal="left" vertical="center" wrapText="1"/>
    </xf>
    <xf numFmtId="0" fontId="0" fillId="11" borderId="4" xfId="0" applyFont="1" applyFill="1" applyBorder="1" applyAlignment="1">
      <alignment vertical="center" wrapText="1"/>
    </xf>
    <xf numFmtId="0" fontId="0" fillId="11" borderId="15" xfId="0" applyFont="1" applyFill="1" applyBorder="1" applyAlignment="1">
      <alignment vertical="center" wrapText="1"/>
    </xf>
    <xf numFmtId="0" fontId="7" fillId="11" borderId="12" xfId="0" applyFont="1" applyFill="1" applyBorder="1" applyAlignment="1">
      <alignment horizontal="left" vertical="center" wrapText="1"/>
    </xf>
    <xf numFmtId="0" fontId="0" fillId="11" borderId="18" xfId="0" applyFont="1" applyFill="1" applyBorder="1" applyAlignment="1">
      <alignment vertical="center" wrapText="1"/>
    </xf>
    <xf numFmtId="0" fontId="7" fillId="12" borderId="4" xfId="0" applyFont="1" applyFill="1" applyBorder="1" applyAlignment="1">
      <alignment horizontal="left" vertical="center" wrapText="1"/>
    </xf>
    <xf numFmtId="0" fontId="7" fillId="12" borderId="12" xfId="0" applyFont="1" applyFill="1" applyBorder="1" applyAlignment="1">
      <alignment horizontal="left" vertical="center" wrapText="1"/>
    </xf>
    <xf numFmtId="0" fontId="8" fillId="10" borderId="26"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6" fillId="9" borderId="24" xfId="0" applyFont="1" applyFill="1" applyBorder="1" applyAlignment="1">
      <alignment horizontal="center" vertical="center"/>
    </xf>
    <xf numFmtId="0" fontId="6" fillId="9" borderId="27" xfId="0" applyFont="1" applyFill="1" applyBorder="1" applyAlignment="1">
      <alignment horizontal="center" vertical="center"/>
    </xf>
    <xf numFmtId="0" fontId="6" fillId="9" borderId="28" xfId="0" applyFont="1" applyFill="1" applyBorder="1" applyAlignment="1">
      <alignment horizontal="center" vertical="center"/>
    </xf>
    <xf numFmtId="0" fontId="8" fillId="10" borderId="5" xfId="0" applyFont="1" applyFill="1" applyBorder="1" applyAlignment="1">
      <alignment horizontal="center" vertical="center" wrapText="1"/>
    </xf>
    <xf numFmtId="0" fontId="8" fillId="10" borderId="6" xfId="0" applyFont="1" applyFill="1" applyBorder="1" applyAlignment="1">
      <alignment horizontal="center" vertical="center" wrapText="1"/>
    </xf>
    <xf numFmtId="1" fontId="0" fillId="0" borderId="2" xfId="0" applyNumberFormat="1" applyFill="1" applyBorder="1" applyAlignment="1">
      <alignment horizontal="center" vertical="center" wrapText="1"/>
    </xf>
    <xf numFmtId="0" fontId="2" fillId="0" borderId="2" xfId="1" applyFill="1" applyBorder="1" applyAlignment="1">
      <alignment vertical="center" wrapText="1"/>
    </xf>
    <xf numFmtId="0" fontId="0" fillId="8" borderId="30" xfId="0" applyFill="1" applyBorder="1" applyAlignment="1">
      <alignment horizontal="center" vertical="center"/>
    </xf>
    <xf numFmtId="0" fontId="0" fillId="6" borderId="30" xfId="0" applyFill="1" applyBorder="1" applyAlignment="1">
      <alignment horizontal="center" vertical="center"/>
    </xf>
    <xf numFmtId="0" fontId="0" fillId="7" borderId="31" xfId="0" applyFill="1" applyBorder="1" applyAlignment="1">
      <alignment horizontal="center" vertical="center"/>
    </xf>
    <xf numFmtId="0" fontId="0" fillId="0" borderId="0" xfId="0" applyBorder="1" applyAlignment="1">
      <alignment horizontal="left"/>
    </xf>
    <xf numFmtId="0" fontId="0" fillId="0" borderId="3" xfId="0" applyBorder="1" applyAlignment="1">
      <alignment horizontal="left"/>
    </xf>
    <xf numFmtId="0" fontId="0" fillId="0" borderId="6" xfId="0" applyBorder="1" applyAlignment="1">
      <alignment horizontal="left"/>
    </xf>
    <xf numFmtId="0" fontId="0" fillId="0" borderId="32" xfId="0" applyBorder="1" applyAlignment="1">
      <alignment horizontal="left"/>
    </xf>
    <xf numFmtId="0" fontId="1" fillId="0" borderId="29" xfId="0" applyFont="1" applyBorder="1" applyAlignment="1">
      <alignment horizontal="center" wrapText="1"/>
    </xf>
    <xf numFmtId="0" fontId="1" fillId="0" borderId="24" xfId="0" applyFont="1" applyBorder="1" applyAlignment="1">
      <alignment horizontal="center" wrapText="1"/>
    </xf>
    <xf numFmtId="0" fontId="1" fillId="0" borderId="28" xfId="0" applyFont="1" applyBorder="1" applyAlignment="1">
      <alignment horizontal="center" wrapText="1"/>
    </xf>
  </cellXfs>
  <cellStyles count="2">
    <cellStyle name="Hyperlink" xfId="1" builtinId="8"/>
    <cellStyle name="Normal" xfId="0" builtinId="0"/>
  </cellStyles>
  <dxfs count="52">
    <dxf>
      <font>
        <color rgb="FF9C0006"/>
      </font>
      <fill>
        <patternFill>
          <bgColor rgb="FFFFC7CE"/>
        </patternFill>
      </fill>
    </dxf>
    <dxf>
      <font>
        <b val="0"/>
        <i val="0"/>
        <strike val="0"/>
        <condense val="0"/>
        <extend val="0"/>
        <outline val="0"/>
        <shadow val="0"/>
        <u val="none"/>
        <vertAlign val="baseline"/>
        <sz val="11"/>
        <color theme="1"/>
        <name val="Calibri"/>
        <scheme val="none"/>
      </font>
      <numFmt numFmtId="164" formatCode="0.0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numFmt numFmtId="164" formatCode="0.0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dxf>
    <dxf>
      <font>
        <strike val="0"/>
        <outline val="0"/>
        <shadow val="0"/>
        <u val="none"/>
        <vertAlign val="baseline"/>
        <sz val="11"/>
        <color theme="1"/>
        <name val="Calibri"/>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none"/>
      </font>
      <alignment horizontal="justify"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top style="thin">
          <color theme="1"/>
        </top>
        <bottom style="thin">
          <color indexed="64"/>
        </bottom>
      </border>
    </dxf>
    <dxf>
      <fill>
        <patternFill patternType="none">
          <fgColor indexed="64"/>
          <bgColor auto="1"/>
        </patternFill>
      </fill>
      <alignment vertical="center" textRotation="0" indent="0" justifyLastLine="0" shrinkToFit="0" readingOrder="0"/>
    </dxf>
    <dxf>
      <border outline="0">
        <bottom style="thin">
          <color theme="1"/>
        </bottom>
      </border>
    </dxf>
    <dxf>
      <alignment horizontal="center" vertical="center" textRotation="0" wrapText="1" indent="0" justifyLastLine="0" shrinkToFit="0" readingOrder="0"/>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1602441</xdr:colOff>
      <xdr:row>204</xdr:row>
      <xdr:rowOff>134472</xdr:rowOff>
    </xdr:from>
    <xdr:to>
      <xdr:col>15</xdr:col>
      <xdr:colOff>12187</xdr:colOff>
      <xdr:row>214</xdr:row>
      <xdr:rowOff>183416</xdr:rowOff>
    </xdr:to>
    <xdr:pic>
      <xdr:nvPicPr>
        <xdr:cNvPr id="3" name="Picture 2"/>
        <xdr:cNvPicPr>
          <a:picLocks noChangeAspect="1"/>
        </xdr:cNvPicPr>
      </xdr:nvPicPr>
      <xdr:blipFill>
        <a:blip xmlns:r="http://schemas.openxmlformats.org/officeDocument/2006/relationships" r:embed="rId1"/>
        <a:stretch>
          <a:fillRect/>
        </a:stretch>
      </xdr:blipFill>
      <xdr:spPr>
        <a:xfrm>
          <a:off x="3260912" y="5546913"/>
          <a:ext cx="5590476" cy="28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rtaglia\Desktop\EPSA%20Lit%20Search_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isting Literature"/>
      <sheetName val="Lists"/>
      <sheetName val="Removed"/>
    </sheetNames>
    <sheetDataSet>
      <sheetData sheetId="0"/>
      <sheetData sheetId="1">
        <row r="4">
          <cell r="B4" t="str">
            <v>Published &amp; Peer-Reviewed Study</v>
          </cell>
        </row>
        <row r="5">
          <cell r="B5" t="str">
            <v>Government Report</v>
          </cell>
        </row>
        <row r="6">
          <cell r="B6" t="str">
            <v>Grey Literature</v>
          </cell>
        </row>
        <row r="7">
          <cell r="B7" t="str">
            <v>Assessment Literature</v>
          </cell>
        </row>
        <row r="11">
          <cell r="B11" t="str">
            <v>Bioenergy and Biofuel Production</v>
          </cell>
        </row>
        <row r="12">
          <cell r="B12" t="str">
            <v>Electric Grid</v>
          </cell>
        </row>
        <row r="13">
          <cell r="B13" t="str">
            <v>Energy Demand</v>
          </cell>
        </row>
        <row r="14">
          <cell r="B14" t="str">
            <v>Fuel Transport</v>
          </cell>
        </row>
        <row r="15">
          <cell r="B15" t="str">
            <v>Hydropower</v>
          </cell>
        </row>
        <row r="16">
          <cell r="B16" t="str">
            <v>Oil and Gas Exploration and Production</v>
          </cell>
        </row>
        <row r="17">
          <cell r="B17" t="str">
            <v>Solar Energy</v>
          </cell>
        </row>
        <row r="18">
          <cell r="B18" t="str">
            <v>Thermoelectric Power</v>
          </cell>
        </row>
        <row r="19">
          <cell r="B19" t="str">
            <v>Wind Energy</v>
          </cell>
        </row>
        <row r="23">
          <cell r="B23" t="str">
            <v>Hardening</v>
          </cell>
        </row>
        <row r="24">
          <cell r="B24" t="str">
            <v>Planning and Operations</v>
          </cell>
        </row>
        <row r="25">
          <cell r="B25" t="str">
            <v>N/A</v>
          </cell>
        </row>
      </sheetData>
      <sheetData sheetId="2"/>
    </sheetDataSet>
  </externalBook>
</externalLink>
</file>

<file path=xl/tables/table1.xml><?xml version="1.0" encoding="utf-8"?>
<table xmlns="http://schemas.openxmlformats.org/spreadsheetml/2006/main" id="1" name="Table1" displayName="Table1" ref="B7:R171" totalsRowShown="0" headerRowDxfId="51" dataDxfId="49" headerRowBorderDxfId="50" tableBorderDxfId="48" totalsRowBorderDxfId="47">
  <autoFilter ref="B7:R171"/>
  <sortState ref="B7:R170">
    <sortCondition descending="1" ref="O6:O170"/>
  </sortState>
  <tableColumns count="17">
    <tableColumn id="14" name="Model Focus" dataDxfId="46"/>
    <tableColumn id="15" name="Model(s)" dataDxfId="45"/>
    <tableColumn id="16" name="Region" dataDxfId="44"/>
    <tableColumn id="17" name="Intl'" dataDxfId="43"/>
    <tableColumn id="23" name="Period" dataDxfId="42"/>
    <tableColumn id="21" name="Dependent Variable" dataDxfId="41"/>
    <tableColumn id="1" name="Independent Variables Used" dataDxfId="40"/>
    <tableColumn id="22" name="Other Independent Variables Tested/Considered" dataDxfId="39"/>
    <tableColumn id="24" name="Source(s) for Disaggregated Data" dataDxfId="38"/>
    <tableColumn id="18" name="Regression/analysis results table?" dataDxfId="37"/>
    <tableColumn id="2" name="Author(s)" dataDxfId="36"/>
    <tableColumn id="12" name="Journal" dataDxfId="35"/>
    <tableColumn id="3" name="Title" dataDxfId="34"/>
    <tableColumn id="5" name="Pub Date" dataDxfId="33"/>
    <tableColumn id="7" name="DOI" dataDxfId="32"/>
    <tableColumn id="6" name="Key Words" dataDxfId="31"/>
    <tableColumn id="8" name="Notes/Abstract" dataDxfId="30"/>
  </tableColumns>
  <tableStyleInfo name="TableStyleMedium1" showFirstColumn="0" showLastColumn="0" showRowStripes="1" showColumnStripes="0"/>
</table>
</file>

<file path=xl/tables/table2.xml><?xml version="1.0" encoding="utf-8"?>
<table xmlns="http://schemas.openxmlformats.org/spreadsheetml/2006/main" id="2" name="Table2" displayName="Table2" ref="B206:M229" totalsRowCount="1" headerRowDxfId="29" dataDxfId="27" totalsRowDxfId="25" headerRowBorderDxfId="28" tableBorderDxfId="26">
  <sortState ref="B216:L237">
    <sortCondition ref="B2:B24"/>
  </sortState>
  <tableColumns count="12">
    <tableColumn id="7" name="Author" totalsRowLabel="Total" dataDxfId="24" totalsRowDxfId="23"/>
    <tableColumn id="15" name="Market" dataDxfId="22" totalsRowDxfId="21"/>
    <tableColumn id="2" name="Date" dataDxfId="20" totalsRowDxfId="19"/>
    <tableColumn id="8" name="Psr (lower)" dataDxfId="18" totalsRowDxfId="17"/>
    <tableColumn id="9" name="Psr (upper)" dataDxfId="16" totalsRowDxfId="15"/>
    <tableColumn id="10" name="Avg Psr" totalsRowFunction="average" dataDxfId="14" totalsRowDxfId="13"/>
    <tableColumn id="12" name="Pir" totalsRowFunction="average" dataDxfId="12" totalsRowDxfId="11"/>
    <tableColumn id="11" name="Plr (lower)" dataDxfId="10" totalsRowDxfId="9"/>
    <tableColumn id="14" name="Avg Plr" totalsRowFunction="average" dataDxfId="8" totalsRowDxfId="7"/>
    <tableColumn id="3" name="Avg Ysr" totalsRowFunction="average" dataDxfId="6" totalsRowDxfId="5"/>
    <tableColumn id="16" name="Avg Yir" totalsRowFunction="average" dataDxfId="4" totalsRowDxfId="3"/>
    <tableColumn id="1" name="Avg Ylr" totalsRowFunction="average" dataDxfId="2" totalsRowDxfId="1"/>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71"/>
  <sheetViews>
    <sheetView tabSelected="1" zoomScale="55" zoomScaleNormal="55" workbookViewId="0">
      <pane xSplit="1" ySplit="7" topLeftCell="B8" activePane="bottomRight" state="frozen"/>
      <selection pane="topRight" activeCell="B1" sqref="B1"/>
      <selection pane="bottomLeft" activeCell="A3" sqref="A3"/>
      <selection pane="bottomRight" activeCell="H4" sqref="H4"/>
    </sheetView>
  </sheetViews>
  <sheetFormatPr defaultRowHeight="15" x14ac:dyDescent="0.25"/>
  <cols>
    <col min="1" max="1" width="3.42578125" style="1" customWidth="1"/>
    <col min="2" max="2" width="27" style="18" customWidth="1"/>
    <col min="3" max="3" width="30.85546875" style="18" customWidth="1"/>
    <col min="4" max="4" width="19.85546875" style="18" customWidth="1"/>
    <col min="5" max="5" width="9.140625" style="19" customWidth="1"/>
    <col min="6" max="6" width="18.85546875" style="19" customWidth="1"/>
    <col min="7" max="7" width="34.28515625" style="19" customWidth="1"/>
    <col min="8" max="8" width="54.42578125" style="18" customWidth="1"/>
    <col min="9" max="9" width="44.42578125" style="18" customWidth="1"/>
    <col min="10" max="10" width="50.42578125" style="18" customWidth="1"/>
    <col min="11" max="11" width="33" style="2" bestFit="1" customWidth="1"/>
    <col min="12" max="12" width="22.140625" style="18" customWidth="1"/>
    <col min="13" max="13" width="22.7109375" style="18" customWidth="1"/>
    <col min="14" max="14" width="33.85546875" style="18" customWidth="1"/>
    <col min="15" max="15" width="11.28515625" style="10" customWidth="1"/>
    <col min="16" max="16" width="13.85546875" style="18" customWidth="1"/>
    <col min="17" max="17" width="57" style="18" bestFit="1" customWidth="1"/>
    <col min="18" max="18" width="111.5703125" style="18" bestFit="1" customWidth="1"/>
    <col min="19" max="46" width="9.140625" style="1"/>
  </cols>
  <sheetData>
    <row r="1" spans="1:46" ht="15.75" thickBot="1" x14ac:dyDescent="0.3"/>
    <row r="2" spans="1:46" ht="15.75" thickBot="1" x14ac:dyDescent="0.3">
      <c r="C2" s="130" t="s">
        <v>1232</v>
      </c>
      <c r="D2" s="131"/>
      <c r="E2" s="131"/>
      <c r="F2" s="131"/>
      <c r="G2" s="132"/>
    </row>
    <row r="3" spans="1:46" x14ac:dyDescent="0.25">
      <c r="C3" s="123"/>
      <c r="D3" s="126" t="s">
        <v>818</v>
      </c>
      <c r="E3" s="126"/>
      <c r="F3" s="126"/>
      <c r="G3" s="127"/>
    </row>
    <row r="4" spans="1:46" x14ac:dyDescent="0.25">
      <c r="C4" s="124"/>
      <c r="D4" s="126" t="s">
        <v>1201</v>
      </c>
      <c r="E4" s="126"/>
      <c r="F4" s="126"/>
      <c r="G4" s="127"/>
    </row>
    <row r="5" spans="1:46" ht="15.75" thickBot="1" x14ac:dyDescent="0.3">
      <c r="C5" s="125"/>
      <c r="D5" s="128" t="s">
        <v>1021</v>
      </c>
      <c r="E5" s="128"/>
      <c r="F5" s="128"/>
      <c r="G5" s="129"/>
    </row>
    <row r="7" spans="1:46" s="2" customFormat="1" ht="30" x14ac:dyDescent="0.25">
      <c r="A7" s="17"/>
      <c r="B7" s="2" t="s">
        <v>130</v>
      </c>
      <c r="C7" s="2" t="s">
        <v>14</v>
      </c>
      <c r="D7" s="2" t="s">
        <v>254</v>
      </c>
      <c r="E7" s="2" t="s">
        <v>257</v>
      </c>
      <c r="F7" s="2" t="s">
        <v>552</v>
      </c>
      <c r="G7" s="2" t="s">
        <v>528</v>
      </c>
      <c r="H7" s="2" t="s">
        <v>246</v>
      </c>
      <c r="I7" s="2" t="s">
        <v>573</v>
      </c>
      <c r="J7" s="2" t="s">
        <v>801</v>
      </c>
      <c r="K7" s="2" t="s">
        <v>764</v>
      </c>
      <c r="L7" s="2" t="s">
        <v>6</v>
      </c>
      <c r="M7" s="2" t="s">
        <v>69</v>
      </c>
      <c r="N7" s="2" t="s">
        <v>7</v>
      </c>
      <c r="O7" s="2" t="s">
        <v>8</v>
      </c>
      <c r="P7" s="2" t="s">
        <v>9</v>
      </c>
      <c r="Q7" s="2" t="s">
        <v>106</v>
      </c>
      <c r="R7" s="2" t="s">
        <v>671</v>
      </c>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row>
    <row r="8" spans="1:46" ht="60" x14ac:dyDescent="0.25">
      <c r="B8" s="5" t="s">
        <v>1102</v>
      </c>
      <c r="C8" s="6" t="s">
        <v>349</v>
      </c>
      <c r="D8" s="6" t="s">
        <v>349</v>
      </c>
      <c r="E8" s="6" t="s">
        <v>349</v>
      </c>
      <c r="F8" s="6" t="s">
        <v>349</v>
      </c>
      <c r="G8" s="6" t="s">
        <v>349</v>
      </c>
      <c r="H8" s="6" t="s">
        <v>349</v>
      </c>
      <c r="I8" s="6" t="s">
        <v>349</v>
      </c>
      <c r="J8" s="6" t="s">
        <v>349</v>
      </c>
      <c r="K8" s="6" t="s">
        <v>349</v>
      </c>
      <c r="L8" s="5" t="s">
        <v>1144</v>
      </c>
      <c r="M8" s="5" t="s">
        <v>1146</v>
      </c>
      <c r="N8" s="5" t="s">
        <v>1145</v>
      </c>
      <c r="O8" s="9">
        <v>2017</v>
      </c>
      <c r="P8" s="5"/>
      <c r="Q8" s="5" t="s">
        <v>1203</v>
      </c>
      <c r="R8" s="3" t="s">
        <v>1147</v>
      </c>
    </row>
    <row r="9" spans="1:46" ht="45" x14ac:dyDescent="0.25">
      <c r="B9" s="5" t="s">
        <v>1117</v>
      </c>
      <c r="C9" s="5" t="s">
        <v>1121</v>
      </c>
      <c r="D9" s="5" t="s">
        <v>902</v>
      </c>
      <c r="E9" s="6" t="s">
        <v>79</v>
      </c>
      <c r="F9" s="6" t="s">
        <v>1116</v>
      </c>
      <c r="G9" s="6" t="s">
        <v>1118</v>
      </c>
      <c r="H9" s="5" t="s">
        <v>1120</v>
      </c>
      <c r="I9" s="5" t="s">
        <v>1122</v>
      </c>
      <c r="J9" s="6" t="s">
        <v>1119</v>
      </c>
      <c r="K9" s="6" t="s">
        <v>76</v>
      </c>
      <c r="L9" s="5" t="s">
        <v>740</v>
      </c>
      <c r="M9" s="5" t="s">
        <v>1123</v>
      </c>
      <c r="N9" s="5" t="s">
        <v>741</v>
      </c>
      <c r="O9" s="9">
        <v>2017</v>
      </c>
      <c r="P9" s="5"/>
      <c r="Q9" s="5"/>
      <c r="R9" s="3" t="s">
        <v>742</v>
      </c>
    </row>
    <row r="10" spans="1:46" ht="45" x14ac:dyDescent="0.25">
      <c r="B10" s="40" t="s">
        <v>150</v>
      </c>
      <c r="C10" s="40" t="s">
        <v>151</v>
      </c>
      <c r="D10" s="40" t="s">
        <v>256</v>
      </c>
      <c r="E10" s="41" t="s">
        <v>79</v>
      </c>
      <c r="F10" s="41"/>
      <c r="G10" s="41"/>
      <c r="H10" s="40"/>
      <c r="I10" s="40"/>
      <c r="J10" s="40"/>
      <c r="K10" s="41"/>
      <c r="L10" s="40" t="s">
        <v>11</v>
      </c>
      <c r="M10" s="40" t="s">
        <v>68</v>
      </c>
      <c r="N10" s="40" t="s">
        <v>10</v>
      </c>
      <c r="O10" s="42">
        <v>2017</v>
      </c>
      <c r="P10" s="41" t="s">
        <v>12</v>
      </c>
      <c r="Q10" s="35" t="s">
        <v>13</v>
      </c>
      <c r="R10" s="35" t="s">
        <v>140</v>
      </c>
    </row>
    <row r="11" spans="1:46" s="15" customFormat="1" ht="30" x14ac:dyDescent="0.25">
      <c r="A11" s="1"/>
      <c r="B11" s="26" t="s">
        <v>169</v>
      </c>
      <c r="C11" s="26" t="s">
        <v>813</v>
      </c>
      <c r="D11" s="26" t="s">
        <v>426</v>
      </c>
      <c r="E11" s="27"/>
      <c r="F11" s="27" t="s">
        <v>554</v>
      </c>
      <c r="G11" s="27" t="s">
        <v>812</v>
      </c>
      <c r="H11" s="26" t="s">
        <v>811</v>
      </c>
      <c r="I11" s="26" t="s">
        <v>543</v>
      </c>
      <c r="J11" s="26" t="s">
        <v>808</v>
      </c>
      <c r="K11" s="27" t="s">
        <v>76</v>
      </c>
      <c r="L11" s="26" t="s">
        <v>135</v>
      </c>
      <c r="M11" s="26" t="s">
        <v>134</v>
      </c>
      <c r="N11" s="26" t="s">
        <v>136</v>
      </c>
      <c r="O11" s="28">
        <v>2017</v>
      </c>
      <c r="P11" s="26"/>
      <c r="Q11" s="26" t="s">
        <v>810</v>
      </c>
      <c r="R11" s="29" t="s">
        <v>809</v>
      </c>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row>
    <row r="12" spans="1:46" ht="51" x14ac:dyDescent="0.25">
      <c r="B12" s="13"/>
      <c r="C12" s="13" t="s">
        <v>75</v>
      </c>
      <c r="D12" s="13"/>
      <c r="E12" s="14"/>
      <c r="F12" s="14"/>
      <c r="G12" s="14"/>
      <c r="H12" s="13"/>
      <c r="I12" s="13"/>
      <c r="J12" s="13"/>
      <c r="K12" s="14"/>
      <c r="L12" s="13" t="s">
        <v>74</v>
      </c>
      <c r="M12" s="13" t="s">
        <v>73</v>
      </c>
      <c r="N12" s="13" t="s">
        <v>71</v>
      </c>
      <c r="O12" s="14">
        <v>2016</v>
      </c>
      <c r="P12" s="13"/>
      <c r="Q12" s="13" t="s">
        <v>820</v>
      </c>
      <c r="R12" s="22" t="s">
        <v>72</v>
      </c>
    </row>
    <row r="13" spans="1:46" s="16" customFormat="1" ht="45" x14ac:dyDescent="0.25">
      <c r="A13" s="1"/>
      <c r="B13" s="5" t="s">
        <v>517</v>
      </c>
      <c r="C13" s="5"/>
      <c r="D13" s="5" t="s">
        <v>259</v>
      </c>
      <c r="E13" s="6"/>
      <c r="F13" s="6"/>
      <c r="G13" s="6"/>
      <c r="H13" s="5"/>
      <c r="I13" s="5"/>
      <c r="J13" s="5"/>
      <c r="K13" s="6"/>
      <c r="L13" s="5" t="s">
        <v>516</v>
      </c>
      <c r="M13" s="5" t="s">
        <v>181</v>
      </c>
      <c r="N13" s="5" t="s">
        <v>523</v>
      </c>
      <c r="O13" s="9">
        <v>2016</v>
      </c>
      <c r="P13" s="5" t="s">
        <v>525</v>
      </c>
      <c r="Q13" s="5" t="s">
        <v>526</v>
      </c>
      <c r="R13" s="3" t="s">
        <v>524</v>
      </c>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row>
    <row r="14" spans="1:46" s="16" customFormat="1" ht="30" x14ac:dyDescent="0.25">
      <c r="A14" s="1"/>
      <c r="B14" s="32"/>
      <c r="C14" s="32"/>
      <c r="D14" s="32"/>
      <c r="E14" s="33"/>
      <c r="F14" s="33"/>
      <c r="G14" s="33"/>
      <c r="H14" s="32"/>
      <c r="I14" s="32"/>
      <c r="J14" s="32"/>
      <c r="K14" s="33"/>
      <c r="L14" s="32" t="s">
        <v>1189</v>
      </c>
      <c r="M14" s="32" t="s">
        <v>1187</v>
      </c>
      <c r="N14" s="32" t="s">
        <v>1186</v>
      </c>
      <c r="O14" s="34">
        <v>2016</v>
      </c>
      <c r="P14" s="32"/>
      <c r="Q14" s="32"/>
      <c r="R14" s="35" t="s">
        <v>1188</v>
      </c>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row>
    <row r="15" spans="1:46" ht="30" x14ac:dyDescent="0.25">
      <c r="B15" s="26" t="s">
        <v>132</v>
      </c>
      <c r="C15" s="26" t="s">
        <v>567</v>
      </c>
      <c r="D15" s="26" t="s">
        <v>259</v>
      </c>
      <c r="E15" s="27"/>
      <c r="F15" s="27" t="s">
        <v>553</v>
      </c>
      <c r="G15" s="27" t="s">
        <v>570</v>
      </c>
      <c r="H15" s="26" t="s">
        <v>569</v>
      </c>
      <c r="I15" s="26"/>
      <c r="J15" s="26"/>
      <c r="K15" s="27" t="s">
        <v>566</v>
      </c>
      <c r="L15" s="26" t="s">
        <v>82</v>
      </c>
      <c r="M15" s="26" t="s">
        <v>83</v>
      </c>
      <c r="N15" s="26" t="s">
        <v>81</v>
      </c>
      <c r="O15" s="27">
        <v>2016</v>
      </c>
      <c r="P15" s="26"/>
      <c r="Q15" s="26" t="s">
        <v>568</v>
      </c>
      <c r="R15" s="29" t="s">
        <v>84</v>
      </c>
    </row>
    <row r="16" spans="1:46" ht="45" x14ac:dyDescent="0.25">
      <c r="B16" s="5" t="s">
        <v>408</v>
      </c>
      <c r="C16" s="5" t="s">
        <v>836</v>
      </c>
      <c r="D16" s="5" t="s">
        <v>409</v>
      </c>
      <c r="E16" s="6"/>
      <c r="F16" s="6" t="s">
        <v>553</v>
      </c>
      <c r="G16" s="6" t="s">
        <v>819</v>
      </c>
      <c r="H16" s="5" t="s">
        <v>834</v>
      </c>
      <c r="I16" s="5" t="s">
        <v>835</v>
      </c>
      <c r="J16" s="6" t="s">
        <v>349</v>
      </c>
      <c r="K16" s="6" t="s">
        <v>286</v>
      </c>
      <c r="L16" s="5" t="s">
        <v>410</v>
      </c>
      <c r="M16" s="5" t="s">
        <v>349</v>
      </c>
      <c r="N16" s="5" t="s">
        <v>411</v>
      </c>
      <c r="O16" s="9">
        <v>2016</v>
      </c>
      <c r="P16" s="5"/>
      <c r="Q16" s="5" t="s">
        <v>412</v>
      </c>
      <c r="R16" s="3" t="s">
        <v>413</v>
      </c>
    </row>
    <row r="17" spans="2:18" ht="60" x14ac:dyDescent="0.25">
      <c r="B17" s="5" t="s">
        <v>425</v>
      </c>
      <c r="C17" s="5" t="s">
        <v>833</v>
      </c>
      <c r="D17" s="5" t="s">
        <v>426</v>
      </c>
      <c r="E17" s="6"/>
      <c r="F17" s="6" t="s">
        <v>560</v>
      </c>
      <c r="G17" s="6" t="s">
        <v>819</v>
      </c>
      <c r="H17" s="5" t="s">
        <v>832</v>
      </c>
      <c r="I17" s="6" t="s">
        <v>543</v>
      </c>
      <c r="J17" s="6" t="s">
        <v>349</v>
      </c>
      <c r="K17" s="6" t="s">
        <v>286</v>
      </c>
      <c r="L17" s="5" t="s">
        <v>427</v>
      </c>
      <c r="M17" s="5" t="s">
        <v>349</v>
      </c>
      <c r="N17" s="5" t="s">
        <v>428</v>
      </c>
      <c r="O17" s="9">
        <v>2016</v>
      </c>
      <c r="P17" s="5"/>
      <c r="Q17" s="5" t="s">
        <v>429</v>
      </c>
      <c r="R17" s="3" t="s">
        <v>430</v>
      </c>
    </row>
    <row r="18" spans="2:18" ht="45" x14ac:dyDescent="0.25">
      <c r="B18" s="32"/>
      <c r="C18" s="32"/>
      <c r="D18" s="32"/>
      <c r="E18" s="33"/>
      <c r="F18" s="33"/>
      <c r="G18" s="33"/>
      <c r="H18" s="32"/>
      <c r="I18" s="32"/>
      <c r="J18" s="32"/>
      <c r="K18" s="33"/>
      <c r="L18" s="32" t="s">
        <v>940</v>
      </c>
      <c r="M18" s="32"/>
      <c r="N18" s="32" t="s">
        <v>941</v>
      </c>
      <c r="O18" s="34">
        <v>2015</v>
      </c>
      <c r="P18" s="32"/>
      <c r="Q18" s="32"/>
      <c r="R18" s="35" t="s">
        <v>942</v>
      </c>
    </row>
    <row r="19" spans="2:18" ht="30" x14ac:dyDescent="0.25">
      <c r="B19" s="5"/>
      <c r="C19" s="5"/>
      <c r="D19" s="5"/>
      <c r="E19" s="6"/>
      <c r="F19" s="6"/>
      <c r="G19" s="6"/>
      <c r="H19" s="5"/>
      <c r="I19" s="5"/>
      <c r="J19" s="5"/>
      <c r="K19" s="6"/>
      <c r="L19" s="5" t="s">
        <v>1137</v>
      </c>
      <c r="M19" s="5" t="s">
        <v>1138</v>
      </c>
      <c r="N19" s="5" t="s">
        <v>1136</v>
      </c>
      <c r="O19" s="9">
        <v>2015</v>
      </c>
      <c r="P19" s="5"/>
      <c r="Q19" s="5" t="s">
        <v>1140</v>
      </c>
      <c r="R19" s="3" t="s">
        <v>1139</v>
      </c>
    </row>
    <row r="20" spans="2:18" ht="30" x14ac:dyDescent="0.25">
      <c r="B20" s="5" t="s">
        <v>1110</v>
      </c>
      <c r="C20" s="5" t="s">
        <v>1109</v>
      </c>
      <c r="D20" s="5" t="s">
        <v>259</v>
      </c>
      <c r="E20" s="6"/>
      <c r="F20" s="6" t="s">
        <v>1113</v>
      </c>
      <c r="G20" s="6" t="s">
        <v>534</v>
      </c>
      <c r="H20" s="5" t="s">
        <v>1112</v>
      </c>
      <c r="I20" s="6" t="s">
        <v>543</v>
      </c>
      <c r="J20" s="6" t="s">
        <v>349</v>
      </c>
      <c r="K20" s="6" t="s">
        <v>76</v>
      </c>
      <c r="L20" s="5" t="s">
        <v>1104</v>
      </c>
      <c r="M20" s="5" t="s">
        <v>1105</v>
      </c>
      <c r="N20" s="5" t="s">
        <v>1106</v>
      </c>
      <c r="O20" s="9">
        <v>2015</v>
      </c>
      <c r="P20" s="5"/>
      <c r="Q20" s="5" t="s">
        <v>1111</v>
      </c>
      <c r="R20" s="3" t="s">
        <v>1107</v>
      </c>
    </row>
    <row r="21" spans="2:18" ht="30" x14ac:dyDescent="0.25">
      <c r="B21" s="26" t="s">
        <v>394</v>
      </c>
      <c r="C21" s="26" t="s">
        <v>395</v>
      </c>
      <c r="D21" s="26" t="s">
        <v>259</v>
      </c>
      <c r="E21" s="27"/>
      <c r="F21" s="27" t="s">
        <v>395</v>
      </c>
      <c r="G21" s="27" t="s">
        <v>534</v>
      </c>
      <c r="H21" s="26" t="s">
        <v>831</v>
      </c>
      <c r="I21" s="26" t="s">
        <v>831</v>
      </c>
      <c r="J21" s="27" t="s">
        <v>349</v>
      </c>
      <c r="K21" s="27" t="s">
        <v>286</v>
      </c>
      <c r="L21" s="26" t="s">
        <v>396</v>
      </c>
      <c r="M21" s="26" t="s">
        <v>349</v>
      </c>
      <c r="N21" s="26" t="s">
        <v>397</v>
      </c>
      <c r="O21" s="28">
        <v>2015</v>
      </c>
      <c r="P21" s="26"/>
      <c r="Q21" s="26" t="s">
        <v>398</v>
      </c>
      <c r="R21" s="29" t="s">
        <v>399</v>
      </c>
    </row>
    <row r="22" spans="2:18" ht="75" x14ac:dyDescent="0.25">
      <c r="B22" s="32" t="s">
        <v>400</v>
      </c>
      <c r="C22" s="32" t="s">
        <v>401</v>
      </c>
      <c r="D22" s="32" t="s">
        <v>259</v>
      </c>
      <c r="E22" s="33"/>
      <c r="F22" s="33"/>
      <c r="G22" s="33"/>
      <c r="H22" s="32" t="s">
        <v>402</v>
      </c>
      <c r="I22" s="32"/>
      <c r="J22" s="32"/>
      <c r="K22" s="33" t="s">
        <v>286</v>
      </c>
      <c r="L22" s="32" t="s">
        <v>403</v>
      </c>
      <c r="M22" s="32" t="s">
        <v>404</v>
      </c>
      <c r="N22" s="32" t="s">
        <v>405</v>
      </c>
      <c r="O22" s="34">
        <v>2014</v>
      </c>
      <c r="P22" s="32"/>
      <c r="Q22" s="32" t="s">
        <v>406</v>
      </c>
      <c r="R22" s="35" t="s">
        <v>407</v>
      </c>
    </row>
    <row r="23" spans="2:18" ht="45" x14ac:dyDescent="0.25">
      <c r="B23" s="5"/>
      <c r="C23" s="5"/>
      <c r="D23" s="5"/>
      <c r="E23" s="6"/>
      <c r="F23" s="6"/>
      <c r="G23" s="6"/>
      <c r="H23" s="5"/>
      <c r="I23" s="5"/>
      <c r="J23" s="5"/>
      <c r="K23" s="6"/>
      <c r="L23" s="5" t="s">
        <v>477</v>
      </c>
      <c r="M23" s="5" t="s">
        <v>1177</v>
      </c>
      <c r="N23" s="5" t="s">
        <v>1178</v>
      </c>
      <c r="O23" s="9">
        <v>2014</v>
      </c>
      <c r="P23" s="5"/>
      <c r="Q23" s="5" t="s">
        <v>1180</v>
      </c>
      <c r="R23" s="3" t="s">
        <v>1179</v>
      </c>
    </row>
    <row r="24" spans="2:18" ht="45" x14ac:dyDescent="0.25">
      <c r="B24" s="32"/>
      <c r="C24" s="32"/>
      <c r="D24" s="32"/>
      <c r="E24" s="33"/>
      <c r="F24" s="33"/>
      <c r="G24" s="33"/>
      <c r="H24" s="32"/>
      <c r="I24" s="32"/>
      <c r="J24" s="32"/>
      <c r="K24" s="33"/>
      <c r="L24" s="32" t="s">
        <v>1182</v>
      </c>
      <c r="M24" s="32"/>
      <c r="N24" s="32" t="s">
        <v>1181</v>
      </c>
      <c r="O24" s="34">
        <v>2014</v>
      </c>
      <c r="P24" s="32"/>
      <c r="Q24" s="32" t="s">
        <v>1184</v>
      </c>
      <c r="R24" s="35" t="s">
        <v>1183</v>
      </c>
    </row>
    <row r="25" spans="2:18" ht="45" x14ac:dyDescent="0.25">
      <c r="B25" s="32"/>
      <c r="C25" s="32"/>
      <c r="D25" s="32"/>
      <c r="E25" s="33"/>
      <c r="F25" s="33"/>
      <c r="G25" s="33"/>
      <c r="H25" s="32"/>
      <c r="I25" s="32"/>
      <c r="J25" s="32"/>
      <c r="K25" s="33"/>
      <c r="L25" s="32" t="s">
        <v>1202</v>
      </c>
      <c r="M25" s="32" t="s">
        <v>1198</v>
      </c>
      <c r="N25" s="32" t="s">
        <v>1197</v>
      </c>
      <c r="O25" s="34">
        <v>2014</v>
      </c>
      <c r="P25" s="32"/>
      <c r="Q25" s="32" t="s">
        <v>1199</v>
      </c>
      <c r="R25" s="35" t="s">
        <v>1200</v>
      </c>
    </row>
    <row r="26" spans="2:18" ht="114.75" x14ac:dyDescent="0.25">
      <c r="B26" s="5" t="s">
        <v>420</v>
      </c>
      <c r="C26" s="5" t="s">
        <v>539</v>
      </c>
      <c r="D26" s="5" t="s">
        <v>421</v>
      </c>
      <c r="E26" s="6"/>
      <c r="F26" s="6"/>
      <c r="G26" s="6" t="s">
        <v>529</v>
      </c>
      <c r="H26" s="5" t="s">
        <v>532</v>
      </c>
      <c r="I26" s="5" t="s">
        <v>531</v>
      </c>
      <c r="J26" s="5"/>
      <c r="K26" s="6" t="s">
        <v>76</v>
      </c>
      <c r="L26" s="5" t="s">
        <v>422</v>
      </c>
      <c r="M26" s="5" t="s">
        <v>349</v>
      </c>
      <c r="N26" s="5" t="s">
        <v>423</v>
      </c>
      <c r="O26" s="9">
        <v>2014</v>
      </c>
      <c r="P26" s="5"/>
      <c r="Q26" s="5" t="s">
        <v>424</v>
      </c>
      <c r="R26" s="3" t="s">
        <v>533</v>
      </c>
    </row>
    <row r="27" spans="2:18" ht="63.75" x14ac:dyDescent="0.25">
      <c r="B27" s="26" t="s">
        <v>131</v>
      </c>
      <c r="C27" s="26" t="s">
        <v>565</v>
      </c>
      <c r="D27" s="26" t="s">
        <v>259</v>
      </c>
      <c r="E27" s="27"/>
      <c r="F27" s="27" t="s">
        <v>560</v>
      </c>
      <c r="G27" s="27" t="s">
        <v>561</v>
      </c>
      <c r="H27" s="26" t="s">
        <v>562</v>
      </c>
      <c r="I27" s="27" t="s">
        <v>543</v>
      </c>
      <c r="J27" s="27" t="s">
        <v>349</v>
      </c>
      <c r="K27" s="27" t="s">
        <v>76</v>
      </c>
      <c r="L27" s="26" t="s">
        <v>122</v>
      </c>
      <c r="M27" s="26" t="s">
        <v>0</v>
      </c>
      <c r="N27" s="26" t="s">
        <v>123</v>
      </c>
      <c r="O27" s="28">
        <v>2014</v>
      </c>
      <c r="P27" s="26" t="s">
        <v>124</v>
      </c>
      <c r="Q27" s="26" t="s">
        <v>564</v>
      </c>
      <c r="R27" s="29" t="s">
        <v>563</v>
      </c>
    </row>
    <row r="28" spans="2:18" ht="45" x14ac:dyDescent="0.25">
      <c r="B28" s="5"/>
      <c r="C28" s="5"/>
      <c r="D28" s="5"/>
      <c r="E28" s="6"/>
      <c r="F28" s="6"/>
      <c r="G28" s="6"/>
      <c r="H28" s="5"/>
      <c r="I28" s="5"/>
      <c r="J28" s="5"/>
      <c r="K28" s="6"/>
      <c r="L28" s="5" t="s">
        <v>1128</v>
      </c>
      <c r="M28" s="5" t="s">
        <v>0</v>
      </c>
      <c r="N28" s="5" t="s">
        <v>1129</v>
      </c>
      <c r="O28" s="9">
        <v>2013</v>
      </c>
      <c r="P28" s="5"/>
      <c r="Q28" s="5"/>
      <c r="R28" s="5"/>
    </row>
    <row r="29" spans="2:18" ht="60" x14ac:dyDescent="0.25">
      <c r="B29" s="5" t="s">
        <v>447</v>
      </c>
      <c r="C29" s="5" t="s">
        <v>847</v>
      </c>
      <c r="D29" s="5" t="s">
        <v>384</v>
      </c>
      <c r="E29" s="6" t="s">
        <v>79</v>
      </c>
      <c r="F29" s="6" t="s">
        <v>846</v>
      </c>
      <c r="G29" s="6" t="s">
        <v>848</v>
      </c>
      <c r="H29" s="5" t="s">
        <v>849</v>
      </c>
      <c r="I29" s="6" t="s">
        <v>543</v>
      </c>
      <c r="J29" s="6" t="s">
        <v>349</v>
      </c>
      <c r="K29" s="6" t="s">
        <v>76</v>
      </c>
      <c r="L29" s="5" t="s">
        <v>62</v>
      </c>
      <c r="M29" s="5" t="s">
        <v>0</v>
      </c>
      <c r="N29" s="5" t="s">
        <v>61</v>
      </c>
      <c r="O29" s="11">
        <v>2013</v>
      </c>
      <c r="P29" s="5" t="s">
        <v>60</v>
      </c>
      <c r="Q29" s="3" t="s">
        <v>63</v>
      </c>
      <c r="R29" s="3" t="s">
        <v>850</v>
      </c>
    </row>
    <row r="30" spans="2:18" ht="45" x14ac:dyDescent="0.25">
      <c r="B30" s="5" t="s">
        <v>169</v>
      </c>
      <c r="C30" s="5" t="s">
        <v>842</v>
      </c>
      <c r="D30" s="5" t="s">
        <v>259</v>
      </c>
      <c r="E30" s="6"/>
      <c r="F30" s="6" t="s">
        <v>553</v>
      </c>
      <c r="G30" s="6" t="s">
        <v>843</v>
      </c>
      <c r="H30" s="5" t="s">
        <v>844</v>
      </c>
      <c r="I30" s="6" t="s">
        <v>543</v>
      </c>
      <c r="J30" s="6" t="s">
        <v>349</v>
      </c>
      <c r="K30" s="6" t="s">
        <v>76</v>
      </c>
      <c r="L30" s="5" t="s">
        <v>137</v>
      </c>
      <c r="M30" s="5" t="s">
        <v>138</v>
      </c>
      <c r="N30" s="5" t="s">
        <v>139</v>
      </c>
      <c r="O30" s="9">
        <v>2013</v>
      </c>
      <c r="P30" s="5"/>
      <c r="Q30" s="5" t="s">
        <v>845</v>
      </c>
      <c r="R30" s="3" t="s">
        <v>841</v>
      </c>
    </row>
    <row r="31" spans="2:18" ht="76.5" x14ac:dyDescent="0.25">
      <c r="B31" s="32" t="s">
        <v>144</v>
      </c>
      <c r="C31" s="32" t="s">
        <v>87</v>
      </c>
      <c r="D31" s="32" t="s">
        <v>260</v>
      </c>
      <c r="E31" s="33" t="s">
        <v>79</v>
      </c>
      <c r="F31" s="33"/>
      <c r="G31" s="33"/>
      <c r="H31" s="32" t="s">
        <v>318</v>
      </c>
      <c r="I31" s="32"/>
      <c r="J31" s="32"/>
      <c r="K31" s="33" t="s">
        <v>76</v>
      </c>
      <c r="L31" s="32" t="s">
        <v>88</v>
      </c>
      <c r="M31" s="32" t="s">
        <v>0</v>
      </c>
      <c r="N31" s="32" t="s">
        <v>320</v>
      </c>
      <c r="O31" s="43">
        <v>2012</v>
      </c>
      <c r="P31" s="32" t="s">
        <v>86</v>
      </c>
      <c r="Q31" s="32"/>
      <c r="R31" s="35" t="s">
        <v>319</v>
      </c>
    </row>
    <row r="32" spans="2:18" ht="60" x14ac:dyDescent="0.25">
      <c r="B32" s="32" t="s">
        <v>174</v>
      </c>
      <c r="C32" s="32" t="s">
        <v>364</v>
      </c>
      <c r="D32" s="32" t="s">
        <v>265</v>
      </c>
      <c r="E32" s="33" t="s">
        <v>79</v>
      </c>
      <c r="F32" s="33"/>
      <c r="G32" s="33"/>
      <c r="H32" s="32" t="s">
        <v>366</v>
      </c>
      <c r="I32" s="32"/>
      <c r="J32" s="32"/>
      <c r="K32" s="33" t="s">
        <v>76</v>
      </c>
      <c r="L32" s="32" t="s">
        <v>175</v>
      </c>
      <c r="M32" s="32" t="s">
        <v>159</v>
      </c>
      <c r="N32" s="32" t="s">
        <v>156</v>
      </c>
      <c r="O32" s="34">
        <v>2012</v>
      </c>
      <c r="P32" s="32" t="s">
        <v>157</v>
      </c>
      <c r="Q32" s="32" t="s">
        <v>158</v>
      </c>
      <c r="R32" s="35" t="s">
        <v>365</v>
      </c>
    </row>
    <row r="33" spans="2:18" ht="30" x14ac:dyDescent="0.25">
      <c r="B33" s="5" t="s">
        <v>434</v>
      </c>
      <c r="C33" s="5" t="s">
        <v>437</v>
      </c>
      <c r="D33" s="5" t="s">
        <v>435</v>
      </c>
      <c r="E33" s="6" t="s">
        <v>79</v>
      </c>
      <c r="F33" s="6"/>
      <c r="G33" s="6"/>
      <c r="H33" s="5" t="s">
        <v>438</v>
      </c>
      <c r="I33" s="5"/>
      <c r="J33" s="5"/>
      <c r="K33" s="6"/>
      <c r="L33" s="5" t="s">
        <v>439</v>
      </c>
      <c r="M33" s="5" t="s">
        <v>440</v>
      </c>
      <c r="N33" s="5" t="s">
        <v>441</v>
      </c>
      <c r="O33" s="9">
        <v>2012</v>
      </c>
      <c r="P33" s="5" t="s">
        <v>442</v>
      </c>
      <c r="Q33" s="5" t="s">
        <v>436</v>
      </c>
      <c r="R33" s="3" t="s">
        <v>443</v>
      </c>
    </row>
    <row r="34" spans="2:18" ht="30" x14ac:dyDescent="0.25">
      <c r="B34" s="5" t="s">
        <v>142</v>
      </c>
      <c r="C34" s="5" t="s">
        <v>357</v>
      </c>
      <c r="D34" s="5" t="s">
        <v>356</v>
      </c>
      <c r="E34" s="6"/>
      <c r="F34" s="6"/>
      <c r="G34" s="6"/>
      <c r="H34" s="5"/>
      <c r="I34" s="5"/>
      <c r="J34" s="5"/>
      <c r="K34" s="6"/>
      <c r="L34" s="5" t="s">
        <v>96</v>
      </c>
      <c r="M34" s="5" t="s">
        <v>68</v>
      </c>
      <c r="N34" s="5" t="s">
        <v>97</v>
      </c>
      <c r="O34" s="9">
        <v>2012</v>
      </c>
      <c r="P34" s="5" t="s">
        <v>95</v>
      </c>
      <c r="Q34" s="5" t="s">
        <v>355</v>
      </c>
      <c r="R34" s="3" t="s">
        <v>851</v>
      </c>
    </row>
    <row r="35" spans="2:18" ht="51" x14ac:dyDescent="0.25">
      <c r="B35" s="5" t="s">
        <v>517</v>
      </c>
      <c r="C35" s="5"/>
      <c r="D35" s="5" t="s">
        <v>259</v>
      </c>
      <c r="E35" s="6"/>
      <c r="F35" s="6"/>
      <c r="G35" s="6"/>
      <c r="H35" s="5"/>
      <c r="I35" s="5"/>
      <c r="J35" s="5"/>
      <c r="K35" s="6"/>
      <c r="L35" s="5" t="s">
        <v>516</v>
      </c>
      <c r="M35" s="5" t="s">
        <v>515</v>
      </c>
      <c r="N35" s="5" t="s">
        <v>514</v>
      </c>
      <c r="O35" s="9">
        <v>2012</v>
      </c>
      <c r="P35" s="5"/>
      <c r="Q35" s="5" t="s">
        <v>518</v>
      </c>
      <c r="R35" s="3" t="s">
        <v>513</v>
      </c>
    </row>
    <row r="36" spans="2:18" ht="60" x14ac:dyDescent="0.25">
      <c r="B36" s="5" t="s">
        <v>444</v>
      </c>
      <c r="C36" s="5" t="s">
        <v>853</v>
      </c>
      <c r="D36" s="5" t="s">
        <v>256</v>
      </c>
      <c r="E36" s="6" t="s">
        <v>79</v>
      </c>
      <c r="F36" s="6" t="s">
        <v>855</v>
      </c>
      <c r="G36" s="6" t="s">
        <v>534</v>
      </c>
      <c r="H36" s="5" t="s">
        <v>852</v>
      </c>
      <c r="I36" s="6" t="s">
        <v>543</v>
      </c>
      <c r="J36" s="6" t="s">
        <v>349</v>
      </c>
      <c r="K36" s="6" t="s">
        <v>76</v>
      </c>
      <c r="L36" s="5" t="s">
        <v>67</v>
      </c>
      <c r="M36" s="5" t="s">
        <v>65</v>
      </c>
      <c r="N36" s="5" t="s">
        <v>64</v>
      </c>
      <c r="O36" s="11">
        <v>2012</v>
      </c>
      <c r="P36" s="5"/>
      <c r="Q36" s="5" t="s">
        <v>66</v>
      </c>
      <c r="R36" s="3" t="s">
        <v>854</v>
      </c>
    </row>
    <row r="37" spans="2:18" ht="60" x14ac:dyDescent="0.25">
      <c r="B37" s="7" t="s">
        <v>814</v>
      </c>
      <c r="C37" s="7" t="s">
        <v>828</v>
      </c>
      <c r="D37" s="7" t="s">
        <v>471</v>
      </c>
      <c r="E37" s="8" t="s">
        <v>79</v>
      </c>
      <c r="F37" s="8" t="s">
        <v>1036</v>
      </c>
      <c r="G37" s="8" t="s">
        <v>395</v>
      </c>
      <c r="H37" s="8" t="s">
        <v>395</v>
      </c>
      <c r="I37" s="8" t="s">
        <v>395</v>
      </c>
      <c r="J37" s="8" t="s">
        <v>349</v>
      </c>
      <c r="K37" s="8" t="s">
        <v>76</v>
      </c>
      <c r="L37" s="7" t="s">
        <v>659</v>
      </c>
      <c r="M37" s="7" t="s">
        <v>68</v>
      </c>
      <c r="N37" s="7" t="s">
        <v>815</v>
      </c>
      <c r="O37" s="12">
        <v>2012</v>
      </c>
      <c r="P37" s="7"/>
      <c r="Q37" s="7" t="s">
        <v>817</v>
      </c>
      <c r="R37" s="3" t="s">
        <v>816</v>
      </c>
    </row>
    <row r="38" spans="2:18" ht="63.75" x14ac:dyDescent="0.25">
      <c r="B38" s="5"/>
      <c r="C38" s="5"/>
      <c r="D38" s="5"/>
      <c r="E38" s="6"/>
      <c r="F38" s="6"/>
      <c r="G38" s="6"/>
      <c r="H38" s="5"/>
      <c r="I38" s="5"/>
      <c r="J38" s="5"/>
      <c r="K38" s="6"/>
      <c r="L38" s="5" t="s">
        <v>1154</v>
      </c>
      <c r="M38" s="5" t="s">
        <v>2</v>
      </c>
      <c r="N38" s="5" t="s">
        <v>1153</v>
      </c>
      <c r="O38" s="9">
        <v>2012</v>
      </c>
      <c r="P38" s="5"/>
      <c r="Q38" s="5"/>
      <c r="R38" s="3" t="s">
        <v>1155</v>
      </c>
    </row>
    <row r="39" spans="2:18" ht="30" x14ac:dyDescent="0.25">
      <c r="B39" s="32"/>
      <c r="C39" s="32"/>
      <c r="D39" s="32"/>
      <c r="E39" s="33"/>
      <c r="F39" s="33"/>
      <c r="G39" s="33"/>
      <c r="H39" s="32"/>
      <c r="I39" s="32"/>
      <c r="J39" s="32"/>
      <c r="K39" s="33"/>
      <c r="L39" s="32" t="s">
        <v>1190</v>
      </c>
      <c r="M39" s="32"/>
      <c r="N39" s="32" t="s">
        <v>1191</v>
      </c>
      <c r="O39" s="34">
        <v>2011</v>
      </c>
      <c r="P39" s="32"/>
      <c r="Q39" s="32" t="s">
        <v>1192</v>
      </c>
      <c r="R39" s="35" t="s">
        <v>1193</v>
      </c>
    </row>
    <row r="40" spans="2:18" ht="30" x14ac:dyDescent="0.25">
      <c r="B40" s="26" t="s">
        <v>867</v>
      </c>
      <c r="C40" s="26" t="s">
        <v>631</v>
      </c>
      <c r="D40" s="26" t="s">
        <v>259</v>
      </c>
      <c r="E40" s="27"/>
      <c r="F40" s="27"/>
      <c r="G40" s="27"/>
      <c r="H40" s="26"/>
      <c r="I40" s="26"/>
      <c r="J40" s="26"/>
      <c r="K40" s="27"/>
      <c r="L40" s="26" t="s">
        <v>303</v>
      </c>
      <c r="M40" s="26" t="s">
        <v>0</v>
      </c>
      <c r="N40" s="26" t="s">
        <v>863</v>
      </c>
      <c r="O40" s="28">
        <v>2010</v>
      </c>
      <c r="P40" s="26" t="s">
        <v>864</v>
      </c>
      <c r="Q40" s="26" t="s">
        <v>865</v>
      </c>
      <c r="R40" s="29" t="s">
        <v>866</v>
      </c>
    </row>
    <row r="41" spans="2:18" ht="45" x14ac:dyDescent="0.25">
      <c r="B41" s="32" t="s">
        <v>253</v>
      </c>
      <c r="C41" s="32" t="s">
        <v>252</v>
      </c>
      <c r="D41" s="32" t="s">
        <v>272</v>
      </c>
      <c r="E41" s="33" t="s">
        <v>79</v>
      </c>
      <c r="F41" s="33"/>
      <c r="G41" s="33"/>
      <c r="H41" s="32"/>
      <c r="I41" s="32"/>
      <c r="J41" s="32"/>
      <c r="K41" s="33" t="s">
        <v>76</v>
      </c>
      <c r="L41" s="32" t="s">
        <v>250</v>
      </c>
      <c r="M41" s="32" t="s">
        <v>251</v>
      </c>
      <c r="N41" s="32" t="s">
        <v>249</v>
      </c>
      <c r="O41" s="34">
        <v>2010</v>
      </c>
      <c r="P41" s="32" t="s">
        <v>273</v>
      </c>
      <c r="Q41" s="32"/>
      <c r="R41" s="35" t="s">
        <v>274</v>
      </c>
    </row>
    <row r="42" spans="2:18" ht="60" x14ac:dyDescent="0.25">
      <c r="B42" s="26" t="s">
        <v>244</v>
      </c>
      <c r="C42" s="26" t="s">
        <v>634</v>
      </c>
      <c r="D42" s="26" t="s">
        <v>259</v>
      </c>
      <c r="E42" s="27"/>
      <c r="F42" s="27" t="s">
        <v>1074</v>
      </c>
      <c r="G42" s="27" t="s">
        <v>540</v>
      </c>
      <c r="H42" s="26" t="s">
        <v>541</v>
      </c>
      <c r="I42" s="27" t="s">
        <v>543</v>
      </c>
      <c r="J42" s="26" t="s">
        <v>633</v>
      </c>
      <c r="K42" s="27" t="s">
        <v>76</v>
      </c>
      <c r="L42" s="26" t="s">
        <v>242</v>
      </c>
      <c r="M42" s="26" t="s">
        <v>0</v>
      </c>
      <c r="N42" s="26" t="s">
        <v>241</v>
      </c>
      <c r="O42" s="28">
        <v>2010</v>
      </c>
      <c r="P42" s="26" t="s">
        <v>243</v>
      </c>
      <c r="Q42" s="26" t="s">
        <v>359</v>
      </c>
      <c r="R42" s="29" t="s">
        <v>542</v>
      </c>
    </row>
    <row r="43" spans="2:18" ht="63.75" x14ac:dyDescent="0.25">
      <c r="B43" s="26" t="s">
        <v>306</v>
      </c>
      <c r="C43" s="26" t="s">
        <v>861</v>
      </c>
      <c r="D43" s="26" t="s">
        <v>259</v>
      </c>
      <c r="E43" s="27"/>
      <c r="F43" s="27" t="s">
        <v>858</v>
      </c>
      <c r="G43" s="27" t="s">
        <v>862</v>
      </c>
      <c r="H43" s="26" t="s">
        <v>860</v>
      </c>
      <c r="I43" s="27" t="s">
        <v>543</v>
      </c>
      <c r="J43" s="26" t="s">
        <v>859</v>
      </c>
      <c r="K43" s="27" t="s">
        <v>76</v>
      </c>
      <c r="L43" s="26" t="s">
        <v>303</v>
      </c>
      <c r="M43" s="26" t="s">
        <v>236</v>
      </c>
      <c r="N43" s="26" t="s">
        <v>304</v>
      </c>
      <c r="O43" s="28">
        <v>2010</v>
      </c>
      <c r="P43" s="26"/>
      <c r="Q43" s="26" t="s">
        <v>305</v>
      </c>
      <c r="R43" s="29" t="s">
        <v>307</v>
      </c>
    </row>
    <row r="44" spans="2:18" ht="60" x14ac:dyDescent="0.25">
      <c r="B44" s="5" t="s">
        <v>170</v>
      </c>
      <c r="C44" s="5" t="s">
        <v>856</v>
      </c>
      <c r="D44" s="5" t="s">
        <v>276</v>
      </c>
      <c r="E44" s="6"/>
      <c r="F44" s="6" t="s">
        <v>560</v>
      </c>
      <c r="G44" s="6" t="s">
        <v>829</v>
      </c>
      <c r="H44" s="5" t="s">
        <v>275</v>
      </c>
      <c r="I44" s="5" t="s">
        <v>857</v>
      </c>
      <c r="J44" s="6" t="s">
        <v>349</v>
      </c>
      <c r="K44" s="6" t="s">
        <v>76</v>
      </c>
      <c r="L44" s="5" t="s">
        <v>1167</v>
      </c>
      <c r="M44" s="5" t="s">
        <v>133</v>
      </c>
      <c r="N44" s="5" t="s">
        <v>80</v>
      </c>
      <c r="O44" s="6">
        <v>2010</v>
      </c>
      <c r="P44" s="5"/>
      <c r="Q44" s="5" t="s">
        <v>277</v>
      </c>
      <c r="R44" s="3" t="s">
        <v>830</v>
      </c>
    </row>
    <row r="45" spans="2:18" ht="30" x14ac:dyDescent="0.25">
      <c r="B45" s="32" t="s">
        <v>377</v>
      </c>
      <c r="C45" s="32" t="s">
        <v>378</v>
      </c>
      <c r="D45" s="32" t="s">
        <v>259</v>
      </c>
      <c r="E45" s="33"/>
      <c r="F45" s="33"/>
      <c r="G45" s="33"/>
      <c r="H45" s="32" t="s">
        <v>379</v>
      </c>
      <c r="I45" s="32"/>
      <c r="J45" s="32"/>
      <c r="K45" s="33" t="s">
        <v>286</v>
      </c>
      <c r="L45" s="32" t="s">
        <v>380</v>
      </c>
      <c r="M45" s="32"/>
      <c r="N45" s="32" t="s">
        <v>381</v>
      </c>
      <c r="O45" s="34">
        <v>2009</v>
      </c>
      <c r="P45" s="32"/>
      <c r="Q45" s="32" t="s">
        <v>382</v>
      </c>
      <c r="R45" s="35" t="s">
        <v>383</v>
      </c>
    </row>
    <row r="46" spans="2:18" ht="51" x14ac:dyDescent="0.25">
      <c r="B46" s="32"/>
      <c r="C46" s="32"/>
      <c r="D46" s="32"/>
      <c r="E46" s="33"/>
      <c r="F46" s="33"/>
      <c r="G46" s="33"/>
      <c r="H46" s="32"/>
      <c r="I46" s="32"/>
      <c r="J46" s="32"/>
      <c r="K46" s="33"/>
      <c r="L46" s="32" t="s">
        <v>915</v>
      </c>
      <c r="M46" s="32" t="s">
        <v>916</v>
      </c>
      <c r="N46" s="32" t="s">
        <v>918</v>
      </c>
      <c r="O46" s="34">
        <v>2009</v>
      </c>
      <c r="P46" s="32" t="s">
        <v>917</v>
      </c>
      <c r="Q46" s="32"/>
      <c r="R46" s="35" t="s">
        <v>919</v>
      </c>
    </row>
    <row r="47" spans="2:18" ht="60" x14ac:dyDescent="0.25">
      <c r="B47" s="32"/>
      <c r="C47" s="32"/>
      <c r="D47" s="32"/>
      <c r="E47" s="33"/>
      <c r="F47" s="33"/>
      <c r="G47" s="33"/>
      <c r="H47" s="32"/>
      <c r="I47" s="32"/>
      <c r="J47" s="32"/>
      <c r="K47" s="33"/>
      <c r="L47" s="32" t="s">
        <v>1175</v>
      </c>
      <c r="M47" s="32" t="s">
        <v>1123</v>
      </c>
      <c r="N47" s="32" t="s">
        <v>1174</v>
      </c>
      <c r="O47" s="34">
        <v>2009</v>
      </c>
      <c r="P47" s="32"/>
      <c r="Q47" s="32"/>
      <c r="R47" s="35" t="s">
        <v>1176</v>
      </c>
    </row>
    <row r="48" spans="2:18" ht="102" x14ac:dyDescent="0.25">
      <c r="B48" s="7" t="s">
        <v>1208</v>
      </c>
      <c r="C48" s="7" t="s">
        <v>1209</v>
      </c>
      <c r="D48" s="7" t="s">
        <v>1207</v>
      </c>
      <c r="E48" s="8" t="s">
        <v>79</v>
      </c>
      <c r="F48" s="8" t="s">
        <v>1210</v>
      </c>
      <c r="G48" s="8" t="s">
        <v>1028</v>
      </c>
      <c r="H48" s="7" t="s">
        <v>1211</v>
      </c>
      <c r="I48" s="8" t="s">
        <v>543</v>
      </c>
      <c r="J48" s="8" t="s">
        <v>349</v>
      </c>
      <c r="K48" s="8" t="s">
        <v>76</v>
      </c>
      <c r="L48" s="7" t="s">
        <v>1132</v>
      </c>
      <c r="M48" s="7" t="s">
        <v>1127</v>
      </c>
      <c r="N48" s="7" t="s">
        <v>1131</v>
      </c>
      <c r="O48" s="12">
        <v>2009</v>
      </c>
      <c r="P48" s="122"/>
      <c r="Q48" s="7" t="s">
        <v>1206</v>
      </c>
      <c r="R48" s="3" t="s">
        <v>1130</v>
      </c>
    </row>
    <row r="49" spans="2:18" ht="89.25" x14ac:dyDescent="0.25">
      <c r="B49" s="32"/>
      <c r="C49" s="32"/>
      <c r="D49" s="32"/>
      <c r="E49" s="33"/>
      <c r="F49" s="33"/>
      <c r="G49" s="33"/>
      <c r="H49" s="32"/>
      <c r="I49" s="32"/>
      <c r="J49" s="32"/>
      <c r="K49" s="33"/>
      <c r="L49" s="32" t="s">
        <v>673</v>
      </c>
      <c r="M49" s="32" t="s">
        <v>236</v>
      </c>
      <c r="N49" s="32" t="s">
        <v>672</v>
      </c>
      <c r="O49" s="34">
        <v>2008</v>
      </c>
      <c r="P49" s="32"/>
      <c r="Q49" s="32"/>
      <c r="R49" s="35"/>
    </row>
    <row r="50" spans="2:18" ht="51" x14ac:dyDescent="0.25">
      <c r="B50" s="5"/>
      <c r="C50" s="5"/>
      <c r="D50" s="5"/>
      <c r="E50" s="6"/>
      <c r="F50" s="6"/>
      <c r="G50" s="6"/>
      <c r="H50" s="5"/>
      <c r="I50" s="5"/>
      <c r="J50" s="5"/>
      <c r="K50" s="6"/>
      <c r="L50" s="5" t="s">
        <v>987</v>
      </c>
      <c r="M50" s="5" t="s">
        <v>0</v>
      </c>
      <c r="N50" s="5" t="s">
        <v>924</v>
      </c>
      <c r="O50" s="9">
        <v>2008</v>
      </c>
      <c r="P50" s="5" t="s">
        <v>926</v>
      </c>
      <c r="Q50" s="5"/>
      <c r="R50" s="3" t="s">
        <v>925</v>
      </c>
    </row>
    <row r="51" spans="2:18" ht="102" x14ac:dyDescent="0.25">
      <c r="B51" s="5"/>
      <c r="C51" s="5"/>
      <c r="D51" s="5"/>
      <c r="E51" s="6"/>
      <c r="F51" s="6"/>
      <c r="G51" s="6"/>
      <c r="H51" s="5"/>
      <c r="I51" s="5"/>
      <c r="J51" s="5"/>
      <c r="K51" s="6"/>
      <c r="L51" s="5" t="s">
        <v>928</v>
      </c>
      <c r="M51" s="5" t="s">
        <v>927</v>
      </c>
      <c r="N51" s="5" t="s">
        <v>930</v>
      </c>
      <c r="O51" s="9">
        <v>2008</v>
      </c>
      <c r="P51" s="5" t="s">
        <v>929</v>
      </c>
      <c r="Q51" s="5"/>
      <c r="R51" s="3" t="s">
        <v>931</v>
      </c>
    </row>
    <row r="52" spans="2:18" ht="77.25" customHeight="1" x14ac:dyDescent="0.25">
      <c r="B52" s="7"/>
      <c r="C52" s="7"/>
      <c r="D52" s="7"/>
      <c r="E52" s="8"/>
      <c r="F52" s="6"/>
      <c r="G52" s="8"/>
      <c r="H52" s="7"/>
      <c r="I52" s="7"/>
      <c r="J52" s="7"/>
      <c r="K52" s="8"/>
      <c r="L52" s="7" t="s">
        <v>1003</v>
      </c>
      <c r="M52" s="7" t="s">
        <v>1006</v>
      </c>
      <c r="N52" s="7" t="s">
        <v>1004</v>
      </c>
      <c r="O52" s="12">
        <v>2008</v>
      </c>
      <c r="P52" s="7"/>
      <c r="Q52" s="7"/>
      <c r="R52" s="3" t="s">
        <v>1005</v>
      </c>
    </row>
    <row r="53" spans="2:18" ht="114.75" x14ac:dyDescent="0.25">
      <c r="B53" s="5"/>
      <c r="C53" s="5"/>
      <c r="D53" s="5"/>
      <c r="E53" s="6"/>
      <c r="F53" s="6"/>
      <c r="G53" s="6"/>
      <c r="H53" s="5"/>
      <c r="I53" s="5"/>
      <c r="J53" s="5"/>
      <c r="K53" s="6"/>
      <c r="L53" s="5" t="s">
        <v>1142</v>
      </c>
      <c r="M53" s="5" t="s">
        <v>1</v>
      </c>
      <c r="N53" s="5" t="s">
        <v>1141</v>
      </c>
      <c r="O53" s="9">
        <v>2008</v>
      </c>
      <c r="P53" s="5"/>
      <c r="Q53" s="5"/>
      <c r="R53" s="3" t="s">
        <v>1143</v>
      </c>
    </row>
    <row r="54" spans="2:18" ht="30" x14ac:dyDescent="0.25">
      <c r="B54" s="5"/>
      <c r="C54" s="5"/>
      <c r="D54" s="5"/>
      <c r="E54" s="6"/>
      <c r="F54" s="6"/>
      <c r="G54" s="6"/>
      <c r="H54" s="5"/>
      <c r="I54" s="5"/>
      <c r="J54" s="5"/>
      <c r="K54" s="6"/>
      <c r="L54" s="5" t="s">
        <v>1124</v>
      </c>
      <c r="M54" s="5"/>
      <c r="N54" s="5" t="s">
        <v>1125</v>
      </c>
      <c r="O54" s="9">
        <v>2008</v>
      </c>
      <c r="P54" s="5"/>
      <c r="Q54" s="5"/>
      <c r="R54" s="5"/>
    </row>
    <row r="55" spans="2:18" ht="75" x14ac:dyDescent="0.25">
      <c r="B55" s="5" t="s">
        <v>143</v>
      </c>
      <c r="C55" s="5" t="s">
        <v>111</v>
      </c>
      <c r="D55" s="5" t="s">
        <v>360</v>
      </c>
      <c r="E55" s="6" t="s">
        <v>79</v>
      </c>
      <c r="F55" s="6"/>
      <c r="G55" s="6"/>
      <c r="H55" s="5" t="s">
        <v>362</v>
      </c>
      <c r="I55" s="5"/>
      <c r="J55" s="5"/>
      <c r="K55" s="6" t="s">
        <v>286</v>
      </c>
      <c r="L55" s="5" t="s">
        <v>104</v>
      </c>
      <c r="M55" s="5" t="s">
        <v>105</v>
      </c>
      <c r="N55" s="5" t="s">
        <v>103</v>
      </c>
      <c r="O55" s="9">
        <v>2007</v>
      </c>
      <c r="P55" s="5"/>
      <c r="Q55" s="5" t="s">
        <v>361</v>
      </c>
      <c r="R55" s="3" t="s">
        <v>110</v>
      </c>
    </row>
    <row r="56" spans="2:18" ht="102" x14ac:dyDescent="0.25">
      <c r="B56" s="32" t="s">
        <v>168</v>
      </c>
      <c r="C56" s="32" t="s">
        <v>167</v>
      </c>
      <c r="D56" s="32" t="s">
        <v>262</v>
      </c>
      <c r="E56" s="33" t="s">
        <v>79</v>
      </c>
      <c r="F56" s="33"/>
      <c r="G56" s="33"/>
      <c r="H56" s="32" t="s">
        <v>433</v>
      </c>
      <c r="I56" s="32"/>
      <c r="J56" s="32"/>
      <c r="K56" s="33" t="s">
        <v>286</v>
      </c>
      <c r="L56" s="32" t="s">
        <v>118</v>
      </c>
      <c r="M56" s="32" t="s">
        <v>126</v>
      </c>
      <c r="N56" s="32" t="s">
        <v>119</v>
      </c>
      <c r="O56" s="34">
        <v>2007</v>
      </c>
      <c r="P56" s="32"/>
      <c r="Q56" s="32"/>
      <c r="R56" s="35" t="s">
        <v>166</v>
      </c>
    </row>
    <row r="57" spans="2:18" ht="89.25" x14ac:dyDescent="0.25">
      <c r="B57" s="32" t="s">
        <v>148</v>
      </c>
      <c r="C57" s="32" t="s">
        <v>316</v>
      </c>
      <c r="D57" s="32" t="s">
        <v>265</v>
      </c>
      <c r="E57" s="33" t="s">
        <v>79</v>
      </c>
      <c r="F57" s="33"/>
      <c r="G57" s="33"/>
      <c r="H57" s="32" t="s">
        <v>315</v>
      </c>
      <c r="I57" s="32"/>
      <c r="J57" s="32"/>
      <c r="K57" s="33" t="s">
        <v>286</v>
      </c>
      <c r="L57" s="32" t="s">
        <v>90</v>
      </c>
      <c r="M57" s="32" t="s">
        <v>129</v>
      </c>
      <c r="N57" s="32" t="s">
        <v>314</v>
      </c>
      <c r="O57" s="43">
        <v>2007</v>
      </c>
      <c r="P57" s="32" t="s">
        <v>89</v>
      </c>
      <c r="Q57" s="32"/>
      <c r="R57" s="35" t="s">
        <v>317</v>
      </c>
    </row>
    <row r="58" spans="2:18" ht="153" x14ac:dyDescent="0.25">
      <c r="B58" s="5"/>
      <c r="C58" s="5"/>
      <c r="D58" s="5"/>
      <c r="E58" s="6"/>
      <c r="F58" s="6"/>
      <c r="G58" s="6"/>
      <c r="H58" s="5"/>
      <c r="I58" s="5"/>
      <c r="J58" s="5"/>
      <c r="K58" s="6"/>
      <c r="L58" s="5" t="s">
        <v>1156</v>
      </c>
      <c r="M58" s="5" t="s">
        <v>1157</v>
      </c>
      <c r="N58" s="5" t="s">
        <v>1158</v>
      </c>
      <c r="O58" s="9">
        <v>2007</v>
      </c>
      <c r="P58" s="5"/>
      <c r="Q58" s="5" t="s">
        <v>1159</v>
      </c>
      <c r="R58" s="3" t="s">
        <v>1160</v>
      </c>
    </row>
    <row r="59" spans="2:18" ht="45" x14ac:dyDescent="0.25">
      <c r="B59" s="5"/>
      <c r="C59" s="5"/>
      <c r="D59" s="5"/>
      <c r="E59" s="6"/>
      <c r="F59" s="6"/>
      <c r="G59" s="6"/>
      <c r="H59" s="5"/>
      <c r="I59" s="5"/>
      <c r="J59" s="5"/>
      <c r="K59" s="6"/>
      <c r="L59" s="5" t="s">
        <v>1164</v>
      </c>
      <c r="M59" s="5" t="s">
        <v>1</v>
      </c>
      <c r="N59" s="5" t="s">
        <v>1165</v>
      </c>
      <c r="O59" s="9">
        <v>2007</v>
      </c>
      <c r="P59" s="5"/>
      <c r="Q59" s="5"/>
      <c r="R59" s="3" t="s">
        <v>1166</v>
      </c>
    </row>
    <row r="60" spans="2:18" ht="60" x14ac:dyDescent="0.25">
      <c r="B60" s="26" t="s">
        <v>484</v>
      </c>
      <c r="C60" s="26" t="s">
        <v>485</v>
      </c>
      <c r="D60" s="26" t="s">
        <v>483</v>
      </c>
      <c r="E60" s="27" t="s">
        <v>79</v>
      </c>
      <c r="F60" s="26" t="s">
        <v>349</v>
      </c>
      <c r="G60" s="26" t="s">
        <v>349</v>
      </c>
      <c r="H60" s="26" t="s">
        <v>349</v>
      </c>
      <c r="I60" s="26"/>
      <c r="J60" s="26"/>
      <c r="K60" s="27" t="s">
        <v>286</v>
      </c>
      <c r="L60" s="26" t="s">
        <v>481</v>
      </c>
      <c r="M60" s="26" t="s">
        <v>480</v>
      </c>
      <c r="N60" s="26" t="s">
        <v>479</v>
      </c>
      <c r="O60" s="28">
        <v>2007</v>
      </c>
      <c r="P60" s="26" t="s">
        <v>482</v>
      </c>
      <c r="Q60" s="26" t="s">
        <v>572</v>
      </c>
      <c r="R60" s="29" t="s">
        <v>571</v>
      </c>
    </row>
    <row r="61" spans="2:18" ht="60" customHeight="1" x14ac:dyDescent="0.25">
      <c r="B61" s="26" t="s">
        <v>245</v>
      </c>
      <c r="C61" s="26" t="s">
        <v>840</v>
      </c>
      <c r="D61" s="26" t="s">
        <v>267</v>
      </c>
      <c r="E61" s="27"/>
      <c r="F61" s="27" t="s">
        <v>553</v>
      </c>
      <c r="G61" s="27" t="s">
        <v>838</v>
      </c>
      <c r="H61" s="26" t="s">
        <v>837</v>
      </c>
      <c r="I61" s="27" t="s">
        <v>543</v>
      </c>
      <c r="J61" s="27" t="s">
        <v>349</v>
      </c>
      <c r="K61" s="27" t="s">
        <v>76</v>
      </c>
      <c r="L61" s="26" t="s">
        <v>839</v>
      </c>
      <c r="M61" s="26"/>
      <c r="N61" s="26" t="s">
        <v>247</v>
      </c>
      <c r="O61" s="28">
        <v>2007</v>
      </c>
      <c r="P61" s="26"/>
      <c r="Q61" s="26" t="s">
        <v>431</v>
      </c>
      <c r="R61" s="29" t="s">
        <v>432</v>
      </c>
    </row>
    <row r="62" spans="2:18" ht="76.5" x14ac:dyDescent="0.25">
      <c r="B62" s="26" t="s">
        <v>414</v>
      </c>
      <c r="C62" s="26" t="s">
        <v>415</v>
      </c>
      <c r="D62" s="26" t="s">
        <v>255</v>
      </c>
      <c r="E62" s="27" t="s">
        <v>79</v>
      </c>
      <c r="F62" s="27"/>
      <c r="G62" s="27"/>
      <c r="H62" s="26"/>
      <c r="I62" s="26"/>
      <c r="J62" s="26"/>
      <c r="K62" s="27"/>
      <c r="L62" s="26" t="s">
        <v>416</v>
      </c>
      <c r="M62" s="26" t="s">
        <v>349</v>
      </c>
      <c r="N62" s="26" t="s">
        <v>417</v>
      </c>
      <c r="O62" s="28">
        <v>2007</v>
      </c>
      <c r="P62" s="26"/>
      <c r="Q62" s="26" t="s">
        <v>418</v>
      </c>
      <c r="R62" s="29" t="s">
        <v>419</v>
      </c>
    </row>
    <row r="63" spans="2:18" ht="89.25" customHeight="1" x14ac:dyDescent="0.25">
      <c r="B63" s="5" t="s">
        <v>141</v>
      </c>
      <c r="C63" s="5" t="s">
        <v>351</v>
      </c>
      <c r="D63" s="5" t="s">
        <v>263</v>
      </c>
      <c r="E63" s="6" t="s">
        <v>79</v>
      </c>
      <c r="F63" s="6"/>
      <c r="G63" s="6"/>
      <c r="H63" s="5" t="s">
        <v>349</v>
      </c>
      <c r="I63" s="5"/>
      <c r="J63" s="5"/>
      <c r="K63" s="6" t="s">
        <v>76</v>
      </c>
      <c r="L63" s="5" t="s">
        <v>346</v>
      </c>
      <c r="M63" s="5" t="s">
        <v>68</v>
      </c>
      <c r="N63" s="5" t="s">
        <v>77</v>
      </c>
      <c r="O63" s="6">
        <v>2006</v>
      </c>
      <c r="P63" s="5" t="s">
        <v>78</v>
      </c>
      <c r="Q63" s="5" t="s">
        <v>348</v>
      </c>
      <c r="R63" s="3" t="s">
        <v>347</v>
      </c>
    </row>
    <row r="64" spans="2:18" ht="45" x14ac:dyDescent="0.25">
      <c r="B64" s="5"/>
      <c r="C64" s="5"/>
      <c r="D64" s="5"/>
      <c r="E64" s="6"/>
      <c r="F64" s="6"/>
      <c r="G64" s="6"/>
      <c r="H64" s="5"/>
      <c r="I64" s="5"/>
      <c r="J64" s="5"/>
      <c r="K64" s="6"/>
      <c r="L64" s="5" t="s">
        <v>965</v>
      </c>
      <c r="M64" s="5" t="s">
        <v>966</v>
      </c>
      <c r="N64" s="5" t="s">
        <v>967</v>
      </c>
      <c r="O64" s="9">
        <v>2006</v>
      </c>
      <c r="P64" s="5" t="s">
        <v>964</v>
      </c>
      <c r="Q64" s="5"/>
      <c r="R64" s="3" t="s">
        <v>968</v>
      </c>
    </row>
    <row r="65" spans="2:18" ht="60" x14ac:dyDescent="0.25">
      <c r="B65" s="5"/>
      <c r="C65" s="5"/>
      <c r="D65" s="5"/>
      <c r="E65" s="6"/>
      <c r="F65" s="6"/>
      <c r="G65" s="6"/>
      <c r="H65" s="5"/>
      <c r="I65" s="5"/>
      <c r="J65" s="5"/>
      <c r="K65" s="6"/>
      <c r="L65" s="5" t="s">
        <v>970</v>
      </c>
      <c r="M65" s="5" t="s">
        <v>972</v>
      </c>
      <c r="N65" s="5" t="s">
        <v>969</v>
      </c>
      <c r="O65" s="9">
        <v>2006</v>
      </c>
      <c r="P65" s="5" t="s">
        <v>971</v>
      </c>
      <c r="Q65" s="5"/>
      <c r="R65" s="3" t="s">
        <v>973</v>
      </c>
    </row>
    <row r="66" spans="2:18" ht="45" x14ac:dyDescent="0.25">
      <c r="B66" s="5"/>
      <c r="C66" s="5"/>
      <c r="D66" s="5"/>
      <c r="E66" s="6"/>
      <c r="F66" s="6"/>
      <c r="G66" s="6"/>
      <c r="H66" s="5"/>
      <c r="I66" s="5"/>
      <c r="J66" s="5"/>
      <c r="K66" s="6"/>
      <c r="L66" s="5" t="s">
        <v>659</v>
      </c>
      <c r="M66" s="5" t="s">
        <v>1127</v>
      </c>
      <c r="N66" s="5" t="s">
        <v>1126</v>
      </c>
      <c r="O66" s="9">
        <v>2006</v>
      </c>
      <c r="P66" s="5"/>
      <c r="Q66" s="5"/>
      <c r="R66" s="5"/>
    </row>
    <row r="67" spans="2:18" ht="75" x14ac:dyDescent="0.25">
      <c r="B67" s="5"/>
      <c r="C67" s="5"/>
      <c r="D67" s="5"/>
      <c r="E67" s="6"/>
      <c r="F67" s="6"/>
      <c r="G67" s="6"/>
      <c r="H67" s="5"/>
      <c r="I67" s="5"/>
      <c r="J67" s="5"/>
      <c r="K67" s="6"/>
      <c r="L67" s="5" t="s">
        <v>1148</v>
      </c>
      <c r="M67" s="5" t="s">
        <v>1150</v>
      </c>
      <c r="N67" s="5" t="s">
        <v>1149</v>
      </c>
      <c r="O67" s="9">
        <v>2006</v>
      </c>
      <c r="P67" s="5"/>
      <c r="Q67" s="5" t="s">
        <v>1151</v>
      </c>
      <c r="R67" s="3" t="s">
        <v>1152</v>
      </c>
    </row>
    <row r="68" spans="2:18" ht="89.25" x14ac:dyDescent="0.25">
      <c r="B68" s="5"/>
      <c r="C68" s="5"/>
      <c r="D68" s="5"/>
      <c r="E68" s="6"/>
      <c r="F68" s="6"/>
      <c r="G68" s="6"/>
      <c r="H68" s="5"/>
      <c r="I68" s="5"/>
      <c r="J68" s="5"/>
      <c r="K68" s="6"/>
      <c r="L68" s="5" t="s">
        <v>1161</v>
      </c>
      <c r="M68" s="5" t="s">
        <v>3</v>
      </c>
      <c r="N68" s="5" t="s">
        <v>1163</v>
      </c>
      <c r="O68" s="9">
        <v>2006</v>
      </c>
      <c r="P68" s="5"/>
      <c r="Q68" s="5"/>
      <c r="R68" s="3" t="s">
        <v>1162</v>
      </c>
    </row>
    <row r="69" spans="2:18" ht="60" customHeight="1" x14ac:dyDescent="0.25">
      <c r="B69" s="5" t="s">
        <v>149</v>
      </c>
      <c r="C69" s="5" t="s">
        <v>112</v>
      </c>
      <c r="D69" s="5" t="s">
        <v>386</v>
      </c>
      <c r="E69" s="6" t="s">
        <v>79</v>
      </c>
      <c r="F69" s="6"/>
      <c r="G69" s="6"/>
      <c r="H69" s="5" t="s">
        <v>385</v>
      </c>
      <c r="I69" s="5"/>
      <c r="J69" s="5"/>
      <c r="K69" s="6" t="s">
        <v>76</v>
      </c>
      <c r="L69" s="5" t="s">
        <v>100</v>
      </c>
      <c r="M69" s="5" t="s">
        <v>0</v>
      </c>
      <c r="N69" s="5" t="s">
        <v>98</v>
      </c>
      <c r="O69" s="9">
        <v>2005</v>
      </c>
      <c r="P69" s="5" t="s">
        <v>99</v>
      </c>
      <c r="Q69" s="5" t="s">
        <v>109</v>
      </c>
      <c r="R69" s="3" t="s">
        <v>101</v>
      </c>
    </row>
    <row r="70" spans="2:18" ht="60" x14ac:dyDescent="0.25">
      <c r="B70" s="5"/>
      <c r="C70" s="5"/>
      <c r="D70" s="5"/>
      <c r="E70" s="6"/>
      <c r="F70" s="6"/>
      <c r="G70" s="6"/>
      <c r="H70" s="5"/>
      <c r="I70" s="5"/>
      <c r="J70" s="5"/>
      <c r="K70" s="6"/>
      <c r="L70" s="5" t="s">
        <v>944</v>
      </c>
      <c r="M70" s="5" t="s">
        <v>945</v>
      </c>
      <c r="N70" s="5" t="s">
        <v>943</v>
      </c>
      <c r="O70" s="9">
        <v>2005</v>
      </c>
      <c r="P70" s="5"/>
      <c r="Q70" s="5"/>
      <c r="R70" s="3" t="s">
        <v>946</v>
      </c>
    </row>
    <row r="71" spans="2:18" ht="89.25" x14ac:dyDescent="0.25">
      <c r="B71" s="5" t="s">
        <v>146</v>
      </c>
      <c r="C71" s="5" t="s">
        <v>145</v>
      </c>
      <c r="D71" s="5" t="s">
        <v>263</v>
      </c>
      <c r="E71" s="6" t="s">
        <v>79</v>
      </c>
      <c r="F71" s="6"/>
      <c r="G71" s="6"/>
      <c r="H71" s="5" t="s">
        <v>352</v>
      </c>
      <c r="I71" s="5"/>
      <c r="J71" s="5"/>
      <c r="K71" s="6" t="s">
        <v>286</v>
      </c>
      <c r="L71" s="5" t="s">
        <v>350</v>
      </c>
      <c r="M71" s="5" t="s">
        <v>92</v>
      </c>
      <c r="N71" s="5" t="s">
        <v>85</v>
      </c>
      <c r="O71" s="9">
        <v>2004</v>
      </c>
      <c r="P71" s="5" t="s">
        <v>91</v>
      </c>
      <c r="Q71" s="5" t="s">
        <v>108</v>
      </c>
      <c r="R71" s="3" t="s">
        <v>107</v>
      </c>
    </row>
    <row r="72" spans="2:18" ht="114.75" x14ac:dyDescent="0.25">
      <c r="B72" s="5"/>
      <c r="C72" s="5"/>
      <c r="D72" s="5"/>
      <c r="E72" s="6"/>
      <c r="F72" s="6"/>
      <c r="G72" s="6"/>
      <c r="H72" s="5"/>
      <c r="I72" s="5"/>
      <c r="J72" s="5"/>
      <c r="K72" s="6"/>
      <c r="L72" s="5" t="s">
        <v>979</v>
      </c>
      <c r="M72" s="5" t="s">
        <v>980</v>
      </c>
      <c r="N72" s="5" t="s">
        <v>978</v>
      </c>
      <c r="O72" s="9">
        <v>2004</v>
      </c>
      <c r="P72" s="5" t="s">
        <v>981</v>
      </c>
      <c r="Q72" s="5"/>
      <c r="R72" s="3" t="s">
        <v>982</v>
      </c>
    </row>
    <row r="73" spans="2:18" ht="45" x14ac:dyDescent="0.25">
      <c r="B73" s="7"/>
      <c r="C73" s="7"/>
      <c r="D73" s="7"/>
      <c r="E73" s="8"/>
      <c r="F73" s="8"/>
      <c r="G73" s="8"/>
      <c r="H73" s="7"/>
      <c r="I73" s="7"/>
      <c r="J73" s="7"/>
      <c r="K73" s="8"/>
      <c r="L73" s="7" t="s">
        <v>951</v>
      </c>
      <c r="M73" s="7" t="s">
        <v>935</v>
      </c>
      <c r="N73" s="7" t="s">
        <v>950</v>
      </c>
      <c r="O73" s="12">
        <v>2004</v>
      </c>
      <c r="P73" s="7" t="s">
        <v>952</v>
      </c>
      <c r="Q73" s="7"/>
      <c r="R73" s="3" t="s">
        <v>953</v>
      </c>
    </row>
    <row r="74" spans="2:18" ht="75" customHeight="1" x14ac:dyDescent="0.25">
      <c r="B74" s="5" t="s">
        <v>1102</v>
      </c>
      <c r="C74" s="5" t="s">
        <v>1101</v>
      </c>
      <c r="D74" s="5" t="s">
        <v>255</v>
      </c>
      <c r="E74" s="6" t="s">
        <v>79</v>
      </c>
      <c r="F74" s="6" t="s">
        <v>349</v>
      </c>
      <c r="G74" s="6" t="s">
        <v>349</v>
      </c>
      <c r="H74" s="6" t="s">
        <v>349</v>
      </c>
      <c r="I74" s="6" t="s">
        <v>349</v>
      </c>
      <c r="J74" s="6" t="s">
        <v>349</v>
      </c>
      <c r="K74" s="6" t="s">
        <v>286</v>
      </c>
      <c r="L74" s="5" t="s">
        <v>115</v>
      </c>
      <c r="M74" s="5" t="s">
        <v>116</v>
      </c>
      <c r="N74" s="5" t="s">
        <v>117</v>
      </c>
      <c r="O74" s="9">
        <v>2004</v>
      </c>
      <c r="P74" s="5" t="s">
        <v>163</v>
      </c>
      <c r="Q74" s="5" t="s">
        <v>1103</v>
      </c>
      <c r="R74" s="3" t="s">
        <v>164</v>
      </c>
    </row>
    <row r="75" spans="2:18" ht="30" x14ac:dyDescent="0.25">
      <c r="B75" s="7" t="s">
        <v>147</v>
      </c>
      <c r="C75" s="7" t="s">
        <v>545</v>
      </c>
      <c r="D75" s="7" t="s">
        <v>261</v>
      </c>
      <c r="E75" s="8" t="s">
        <v>79</v>
      </c>
      <c r="F75" s="8"/>
      <c r="G75" s="8"/>
      <c r="H75" s="7" t="s">
        <v>312</v>
      </c>
      <c r="I75" s="7"/>
      <c r="J75" s="7"/>
      <c r="K75" s="8" t="s">
        <v>76</v>
      </c>
      <c r="L75" s="7" t="s">
        <v>59</v>
      </c>
      <c r="M75" s="7" t="s">
        <v>58</v>
      </c>
      <c r="N75" s="7" t="s">
        <v>57</v>
      </c>
      <c r="O75" s="121">
        <v>2003</v>
      </c>
      <c r="P75" s="7" t="s">
        <v>102</v>
      </c>
      <c r="Q75" s="7" t="s">
        <v>313</v>
      </c>
      <c r="R75" s="20" t="s">
        <v>544</v>
      </c>
    </row>
    <row r="76" spans="2:18" ht="114.75" x14ac:dyDescent="0.25">
      <c r="B76" s="58" t="s">
        <v>153</v>
      </c>
      <c r="C76" s="58" t="s">
        <v>154</v>
      </c>
      <c r="D76" s="58" t="s">
        <v>263</v>
      </c>
      <c r="E76" s="59" t="s">
        <v>79</v>
      </c>
      <c r="F76" s="59"/>
      <c r="G76" s="59"/>
      <c r="H76" s="58" t="s">
        <v>368</v>
      </c>
      <c r="I76" s="58"/>
      <c r="J76" s="58"/>
      <c r="K76" s="59" t="s">
        <v>76</v>
      </c>
      <c r="L76" s="58" t="s">
        <v>94</v>
      </c>
      <c r="M76" s="58" t="s">
        <v>93</v>
      </c>
      <c r="N76" s="58" t="s">
        <v>367</v>
      </c>
      <c r="O76" s="60">
        <v>2003</v>
      </c>
      <c r="P76" s="58" t="s">
        <v>152</v>
      </c>
      <c r="Q76" s="58" t="s">
        <v>369</v>
      </c>
      <c r="R76" s="62" t="s">
        <v>155</v>
      </c>
    </row>
    <row r="77" spans="2:18" ht="114.75" x14ac:dyDescent="0.25">
      <c r="B77" s="32" t="s">
        <v>172</v>
      </c>
      <c r="C77" s="32" t="s">
        <v>986</v>
      </c>
      <c r="D77" s="32" t="s">
        <v>266</v>
      </c>
      <c r="E77" s="33"/>
      <c r="F77" s="33"/>
      <c r="G77" s="33"/>
      <c r="H77" s="32" t="s">
        <v>311</v>
      </c>
      <c r="I77" s="32"/>
      <c r="J77" s="32"/>
      <c r="K77" s="33" t="s">
        <v>76</v>
      </c>
      <c r="L77" s="32" t="s">
        <v>310</v>
      </c>
      <c r="M77" s="32" t="s">
        <v>309</v>
      </c>
      <c r="N77" s="32" t="s">
        <v>171</v>
      </c>
      <c r="O77" s="34">
        <v>2003</v>
      </c>
      <c r="P77" s="32"/>
      <c r="Q77" s="32"/>
      <c r="R77" s="35" t="s">
        <v>173</v>
      </c>
    </row>
    <row r="78" spans="2:18" ht="30" x14ac:dyDescent="0.25">
      <c r="B78" s="32"/>
      <c r="C78" s="32"/>
      <c r="D78" s="32"/>
      <c r="E78" s="33"/>
      <c r="F78" s="33"/>
      <c r="G78" s="33"/>
      <c r="H78" s="32"/>
      <c r="I78" s="32"/>
      <c r="J78" s="32"/>
      <c r="K78" s="33"/>
      <c r="L78" s="32" t="s">
        <v>932</v>
      </c>
      <c r="M78" s="32" t="s">
        <v>935</v>
      </c>
      <c r="N78" s="32" t="s">
        <v>934</v>
      </c>
      <c r="O78" s="34">
        <v>2003</v>
      </c>
      <c r="P78" s="32" t="s">
        <v>933</v>
      </c>
      <c r="Q78" s="32"/>
      <c r="R78" s="35" t="s">
        <v>936</v>
      </c>
    </row>
    <row r="79" spans="2:18" ht="140.25" x14ac:dyDescent="0.25">
      <c r="B79" s="5"/>
      <c r="C79" s="5"/>
      <c r="D79" s="5"/>
      <c r="E79" s="6"/>
      <c r="F79" s="6"/>
      <c r="G79" s="6"/>
      <c r="H79" s="5"/>
      <c r="I79" s="5"/>
      <c r="J79" s="5"/>
      <c r="K79" s="6"/>
      <c r="L79" s="5" t="s">
        <v>939</v>
      </c>
      <c r="M79" s="5" t="s">
        <v>217</v>
      </c>
      <c r="N79" s="5" t="s">
        <v>938</v>
      </c>
      <c r="O79" s="9">
        <v>2003</v>
      </c>
      <c r="P79" s="5"/>
      <c r="Q79" s="5"/>
      <c r="R79" s="3" t="s">
        <v>937</v>
      </c>
    </row>
    <row r="80" spans="2:18" ht="76.5" x14ac:dyDescent="0.25">
      <c r="B80" s="5" t="s">
        <v>824</v>
      </c>
      <c r="C80" s="5" t="s">
        <v>826</v>
      </c>
      <c r="D80" s="5" t="s">
        <v>823</v>
      </c>
      <c r="E80" s="6" t="s">
        <v>79</v>
      </c>
      <c r="F80" s="6" t="s">
        <v>1072</v>
      </c>
      <c r="G80" s="6" t="s">
        <v>534</v>
      </c>
      <c r="H80" s="5" t="s">
        <v>827</v>
      </c>
      <c r="I80" s="5" t="s">
        <v>825</v>
      </c>
      <c r="J80" s="6" t="s">
        <v>349</v>
      </c>
      <c r="K80" s="6"/>
      <c r="L80" s="5" t="s">
        <v>678</v>
      </c>
      <c r="M80" s="5" t="s">
        <v>236</v>
      </c>
      <c r="N80" s="5" t="s">
        <v>677</v>
      </c>
      <c r="O80" s="9">
        <v>2003</v>
      </c>
      <c r="P80" s="5"/>
      <c r="Q80" s="5" t="s">
        <v>821</v>
      </c>
      <c r="R80" s="3" t="s">
        <v>822</v>
      </c>
    </row>
    <row r="81" spans="2:18" ht="51" x14ac:dyDescent="0.25">
      <c r="B81" s="5" t="s">
        <v>325</v>
      </c>
      <c r="C81" s="5" t="s">
        <v>326</v>
      </c>
      <c r="D81" s="5" t="s">
        <v>327</v>
      </c>
      <c r="E81" s="6" t="s">
        <v>79</v>
      </c>
      <c r="F81" s="6"/>
      <c r="G81" s="6"/>
      <c r="H81" s="5" t="s">
        <v>328</v>
      </c>
      <c r="I81" s="5"/>
      <c r="J81" s="5"/>
      <c r="K81" s="6" t="s">
        <v>329</v>
      </c>
      <c r="L81" s="5" t="s">
        <v>330</v>
      </c>
      <c r="M81" s="5" t="s">
        <v>331</v>
      </c>
      <c r="N81" s="5" t="s">
        <v>332</v>
      </c>
      <c r="O81" s="9">
        <v>2002</v>
      </c>
      <c r="P81" s="5"/>
      <c r="Q81" s="5" t="s">
        <v>333</v>
      </c>
      <c r="R81" s="3" t="s">
        <v>334</v>
      </c>
    </row>
    <row r="82" spans="2:18" ht="60" x14ac:dyDescent="0.25">
      <c r="B82" s="5" t="s">
        <v>669</v>
      </c>
      <c r="C82" s="5" t="s">
        <v>358</v>
      </c>
      <c r="D82" s="5" t="s">
        <v>483</v>
      </c>
      <c r="E82" s="6" t="s">
        <v>79</v>
      </c>
      <c r="F82" s="6"/>
      <c r="G82" s="6"/>
      <c r="H82" s="5" t="s">
        <v>349</v>
      </c>
      <c r="I82" s="5"/>
      <c r="J82" s="5"/>
      <c r="K82" s="6" t="s">
        <v>286</v>
      </c>
      <c r="L82" s="5" t="s">
        <v>113</v>
      </c>
      <c r="M82" s="5" t="s">
        <v>5</v>
      </c>
      <c r="N82" s="5" t="s">
        <v>114</v>
      </c>
      <c r="O82" s="9">
        <v>2002</v>
      </c>
      <c r="P82" s="5"/>
      <c r="Q82" s="5" t="s">
        <v>445</v>
      </c>
      <c r="R82" s="3" t="s">
        <v>670</v>
      </c>
    </row>
    <row r="83" spans="2:18" ht="76.5" x14ac:dyDescent="0.25">
      <c r="B83" s="5"/>
      <c r="C83" s="5"/>
      <c r="D83" s="5"/>
      <c r="E83" s="6"/>
      <c r="F83" s="6"/>
      <c r="G83" s="6"/>
      <c r="H83" s="5"/>
      <c r="I83" s="5"/>
      <c r="J83" s="5"/>
      <c r="K83" s="6"/>
      <c r="L83" s="5" t="s">
        <v>1194</v>
      </c>
      <c r="M83" s="5"/>
      <c r="N83" s="5" t="s">
        <v>1195</v>
      </c>
      <c r="O83" s="9">
        <v>2002</v>
      </c>
      <c r="P83" s="5"/>
      <c r="Q83" s="5"/>
      <c r="R83" s="3" t="s">
        <v>1196</v>
      </c>
    </row>
    <row r="84" spans="2:18" ht="107.25" customHeight="1" x14ac:dyDescent="0.25">
      <c r="B84" s="32" t="s">
        <v>487</v>
      </c>
      <c r="C84" s="32"/>
      <c r="D84" s="32" t="s">
        <v>360</v>
      </c>
      <c r="E84" s="33" t="s">
        <v>79</v>
      </c>
      <c r="F84" s="33"/>
      <c r="G84" s="33"/>
      <c r="H84" s="32" t="s">
        <v>349</v>
      </c>
      <c r="I84" s="32"/>
      <c r="J84" s="32"/>
      <c r="K84" s="33" t="s">
        <v>286</v>
      </c>
      <c r="L84" s="32" t="s">
        <v>488</v>
      </c>
      <c r="M84" s="32" t="s">
        <v>5</v>
      </c>
      <c r="N84" s="32" t="s">
        <v>486</v>
      </c>
      <c r="O84" s="34">
        <v>2001</v>
      </c>
      <c r="P84" s="32"/>
      <c r="Q84" s="32"/>
      <c r="R84" s="32"/>
    </row>
    <row r="85" spans="2:18" ht="107.25" customHeight="1" x14ac:dyDescent="0.25">
      <c r="B85" s="5" t="s">
        <v>1043</v>
      </c>
      <c r="C85" s="5" t="s">
        <v>1044</v>
      </c>
      <c r="D85" s="5" t="s">
        <v>905</v>
      </c>
      <c r="E85" s="6" t="s">
        <v>79</v>
      </c>
      <c r="F85" s="6" t="s">
        <v>1046</v>
      </c>
      <c r="G85" s="6" t="s">
        <v>1028</v>
      </c>
      <c r="H85" s="5" t="s">
        <v>1045</v>
      </c>
      <c r="I85" s="6" t="s">
        <v>543</v>
      </c>
      <c r="J85" s="6" t="s">
        <v>349</v>
      </c>
      <c r="K85" s="6" t="s">
        <v>76</v>
      </c>
      <c r="L85" s="5" t="s">
        <v>1037</v>
      </c>
      <c r="M85" s="5" t="s">
        <v>129</v>
      </c>
      <c r="N85" s="5" t="s">
        <v>1038</v>
      </c>
      <c r="O85" s="9">
        <v>2001</v>
      </c>
      <c r="P85" s="5" t="s">
        <v>1039</v>
      </c>
      <c r="Q85" s="5" t="s">
        <v>1040</v>
      </c>
      <c r="R85" s="3" t="s">
        <v>1041</v>
      </c>
    </row>
    <row r="86" spans="2:18" ht="107.25" customHeight="1" x14ac:dyDescent="0.25">
      <c r="B86" s="5" t="s">
        <v>626</v>
      </c>
      <c r="C86" s="5" t="s">
        <v>641</v>
      </c>
      <c r="D86" s="5" t="s">
        <v>324</v>
      </c>
      <c r="E86" s="6" t="s">
        <v>79</v>
      </c>
      <c r="F86" s="6" t="s">
        <v>1099</v>
      </c>
      <c r="G86" s="6" t="s">
        <v>534</v>
      </c>
      <c r="H86" s="5" t="s">
        <v>631</v>
      </c>
      <c r="I86" s="5" t="s">
        <v>632</v>
      </c>
      <c r="J86" s="5" t="s">
        <v>635</v>
      </c>
      <c r="K86" s="6" t="s">
        <v>76</v>
      </c>
      <c r="L86" s="5" t="s">
        <v>629</v>
      </c>
      <c r="M86" s="5" t="s">
        <v>4</v>
      </c>
      <c r="N86" s="5" t="s">
        <v>628</v>
      </c>
      <c r="O86" s="9">
        <v>2001</v>
      </c>
      <c r="P86" s="5"/>
      <c r="Q86" s="5" t="s">
        <v>627</v>
      </c>
      <c r="R86" s="3" t="s">
        <v>630</v>
      </c>
    </row>
    <row r="87" spans="2:18" ht="107.25" customHeight="1" x14ac:dyDescent="0.25">
      <c r="B87" s="5" t="s">
        <v>339</v>
      </c>
      <c r="C87" s="5" t="s">
        <v>340</v>
      </c>
      <c r="D87" s="5"/>
      <c r="E87" s="6"/>
      <c r="F87" s="6"/>
      <c r="G87" s="6"/>
      <c r="H87" s="5" t="s">
        <v>341</v>
      </c>
      <c r="I87" s="5"/>
      <c r="J87" s="5"/>
      <c r="K87" s="6" t="s">
        <v>286</v>
      </c>
      <c r="L87" s="5" t="s">
        <v>342</v>
      </c>
      <c r="M87" s="5" t="s">
        <v>197</v>
      </c>
      <c r="N87" s="5" t="s">
        <v>343</v>
      </c>
      <c r="O87" s="9">
        <v>2000</v>
      </c>
      <c r="P87" s="5"/>
      <c r="Q87" s="5" t="s">
        <v>344</v>
      </c>
      <c r="R87" s="3" t="s">
        <v>345</v>
      </c>
    </row>
    <row r="88" spans="2:18" ht="107.25" customHeight="1" x14ac:dyDescent="0.25">
      <c r="B88" s="21"/>
      <c r="C88" s="21"/>
      <c r="D88" s="21"/>
      <c r="E88" s="23"/>
      <c r="F88" s="23"/>
      <c r="G88" s="23"/>
      <c r="H88" s="21"/>
      <c r="I88" s="21"/>
      <c r="J88" s="21"/>
      <c r="K88" s="23"/>
      <c r="L88" s="21" t="s">
        <v>762</v>
      </c>
      <c r="M88" s="21" t="s">
        <v>761</v>
      </c>
      <c r="N88" s="21" t="s">
        <v>760</v>
      </c>
      <c r="O88" s="24">
        <v>2000</v>
      </c>
      <c r="P88" s="21"/>
      <c r="Q88" s="21"/>
      <c r="R88" s="25"/>
    </row>
    <row r="89" spans="2:18" ht="107.25" customHeight="1" x14ac:dyDescent="0.25">
      <c r="B89" s="26" t="s">
        <v>335</v>
      </c>
      <c r="C89" s="26" t="s">
        <v>530</v>
      </c>
      <c r="D89" s="26" t="s">
        <v>259</v>
      </c>
      <c r="E89" s="27"/>
      <c r="F89" s="27" t="s">
        <v>1075</v>
      </c>
      <c r="G89" s="27" t="s">
        <v>534</v>
      </c>
      <c r="H89" s="26" t="s">
        <v>611</v>
      </c>
      <c r="I89" s="26" t="s">
        <v>543</v>
      </c>
      <c r="J89" s="26" t="s">
        <v>637</v>
      </c>
      <c r="K89" s="27" t="s">
        <v>76</v>
      </c>
      <c r="L89" s="26" t="s">
        <v>336</v>
      </c>
      <c r="M89" s="26" t="s">
        <v>0</v>
      </c>
      <c r="N89" s="26" t="s">
        <v>337</v>
      </c>
      <c r="O89" s="28">
        <v>2000</v>
      </c>
      <c r="P89" s="26"/>
      <c r="Q89" s="26" t="s">
        <v>338</v>
      </c>
      <c r="R89" s="29" t="s">
        <v>527</v>
      </c>
    </row>
    <row r="90" spans="2:18" ht="114.75" x14ac:dyDescent="0.25">
      <c r="B90" s="5"/>
      <c r="C90" s="5"/>
      <c r="D90" s="5"/>
      <c r="E90" s="6"/>
      <c r="F90" s="6"/>
      <c r="G90" s="6"/>
      <c r="H90" s="5"/>
      <c r="I90" s="5"/>
      <c r="J90" s="5"/>
      <c r="K90" s="6"/>
      <c r="L90" s="5" t="s">
        <v>948</v>
      </c>
      <c r="M90" s="5" t="s">
        <v>935</v>
      </c>
      <c r="N90" s="5" t="s">
        <v>947</v>
      </c>
      <c r="O90" s="9">
        <v>1999</v>
      </c>
      <c r="P90" s="5"/>
      <c r="Q90" s="5"/>
      <c r="R90" s="3" t="s">
        <v>949</v>
      </c>
    </row>
    <row r="91" spans="2:18" ht="75" x14ac:dyDescent="0.25">
      <c r="B91" s="26" t="s">
        <v>306</v>
      </c>
      <c r="C91" s="26" t="s">
        <v>807</v>
      </c>
      <c r="D91" s="26" t="s">
        <v>259</v>
      </c>
      <c r="E91" s="27"/>
      <c r="F91" s="27" t="s">
        <v>560</v>
      </c>
      <c r="G91" s="27" t="s">
        <v>534</v>
      </c>
      <c r="H91" s="26" t="s">
        <v>806</v>
      </c>
      <c r="I91" s="26" t="s">
        <v>543</v>
      </c>
      <c r="J91" s="26" t="s">
        <v>705</v>
      </c>
      <c r="K91" s="27" t="s">
        <v>76</v>
      </c>
      <c r="L91" s="26" t="s">
        <v>391</v>
      </c>
      <c r="M91" s="26" t="s">
        <v>0</v>
      </c>
      <c r="N91" s="26" t="s">
        <v>392</v>
      </c>
      <c r="O91" s="28">
        <v>1999</v>
      </c>
      <c r="P91" s="26"/>
      <c r="Q91" s="26" t="s">
        <v>393</v>
      </c>
      <c r="R91" s="29" t="s">
        <v>805</v>
      </c>
    </row>
    <row r="92" spans="2:18" ht="76.5" x14ac:dyDescent="0.25">
      <c r="B92" s="26" t="s">
        <v>232</v>
      </c>
      <c r="C92" s="26" t="s">
        <v>639</v>
      </c>
      <c r="D92" s="26" t="s">
        <v>259</v>
      </c>
      <c r="E92" s="27"/>
      <c r="F92" s="27" t="s">
        <v>1092</v>
      </c>
      <c r="G92" s="27" t="s">
        <v>534</v>
      </c>
      <c r="H92" s="26" t="s">
        <v>625</v>
      </c>
      <c r="I92" s="26"/>
      <c r="J92" s="26" t="s">
        <v>638</v>
      </c>
      <c r="K92" s="27" t="s">
        <v>76</v>
      </c>
      <c r="L92" s="26" t="s">
        <v>230</v>
      </c>
      <c r="M92" s="26" t="s">
        <v>4</v>
      </c>
      <c r="N92" s="26" t="s">
        <v>229</v>
      </c>
      <c r="O92" s="28">
        <v>1999</v>
      </c>
      <c r="P92" s="26" t="s">
        <v>231</v>
      </c>
      <c r="Q92" s="26" t="s">
        <v>623</v>
      </c>
      <c r="R92" s="29" t="s">
        <v>622</v>
      </c>
    </row>
    <row r="93" spans="2:18" ht="127.5" x14ac:dyDescent="0.25">
      <c r="B93" s="5" t="s">
        <v>213</v>
      </c>
      <c r="C93" s="5" t="s">
        <v>1084</v>
      </c>
      <c r="D93" s="5" t="s">
        <v>264</v>
      </c>
      <c r="E93" s="6" t="s">
        <v>79</v>
      </c>
      <c r="F93" s="6" t="s">
        <v>1086</v>
      </c>
      <c r="G93" s="6" t="s">
        <v>1028</v>
      </c>
      <c r="H93" s="5" t="s">
        <v>1083</v>
      </c>
      <c r="I93" s="6" t="s">
        <v>543</v>
      </c>
      <c r="J93" s="6" t="s">
        <v>349</v>
      </c>
      <c r="K93" s="6" t="s">
        <v>76</v>
      </c>
      <c r="L93" s="5" t="s">
        <v>211</v>
      </c>
      <c r="M93" s="5" t="s">
        <v>0</v>
      </c>
      <c r="N93" s="5" t="s">
        <v>210</v>
      </c>
      <c r="O93" s="9">
        <v>1999</v>
      </c>
      <c r="P93" s="5" t="s">
        <v>214</v>
      </c>
      <c r="Q93" s="5" t="s">
        <v>1085</v>
      </c>
      <c r="R93" s="3" t="s">
        <v>212</v>
      </c>
    </row>
    <row r="94" spans="2:18" ht="114.75" x14ac:dyDescent="0.25">
      <c r="B94" s="5" t="s">
        <v>503</v>
      </c>
      <c r="C94" s="5" t="s">
        <v>504</v>
      </c>
      <c r="D94" s="5"/>
      <c r="E94" s="6"/>
      <c r="F94" s="6"/>
      <c r="G94" s="6"/>
      <c r="H94" s="5"/>
      <c r="I94" s="5"/>
      <c r="J94" s="5"/>
      <c r="K94" s="6"/>
      <c r="L94" s="5" t="s">
        <v>501</v>
      </c>
      <c r="M94" s="5"/>
      <c r="N94" s="5" t="s">
        <v>500</v>
      </c>
      <c r="O94" s="9">
        <v>1998</v>
      </c>
      <c r="P94" s="5"/>
      <c r="Q94" s="5" t="s">
        <v>505</v>
      </c>
      <c r="R94" s="3" t="s">
        <v>502</v>
      </c>
    </row>
    <row r="95" spans="2:18" ht="51" x14ac:dyDescent="0.25">
      <c r="B95" s="21" t="s">
        <v>604</v>
      </c>
      <c r="C95" s="21" t="s">
        <v>605</v>
      </c>
      <c r="D95" s="21" t="s">
        <v>349</v>
      </c>
      <c r="E95" s="23"/>
      <c r="F95" s="23" t="s">
        <v>349</v>
      </c>
      <c r="G95" s="23" t="s">
        <v>349</v>
      </c>
      <c r="H95" s="23" t="s">
        <v>349</v>
      </c>
      <c r="I95" s="23" t="s">
        <v>349</v>
      </c>
      <c r="J95" s="23"/>
      <c r="K95" s="23" t="s">
        <v>349</v>
      </c>
      <c r="L95" s="21" t="s">
        <v>610</v>
      </c>
      <c r="M95" s="21" t="s">
        <v>609</v>
      </c>
      <c r="N95" s="21" t="s">
        <v>608</v>
      </c>
      <c r="O95" s="24">
        <v>1998</v>
      </c>
      <c r="P95" s="21"/>
      <c r="Q95" s="21" t="s">
        <v>607</v>
      </c>
      <c r="R95" s="25" t="s">
        <v>606</v>
      </c>
    </row>
    <row r="96" spans="2:18" ht="114.75" x14ac:dyDescent="0.25">
      <c r="B96" s="5"/>
      <c r="C96" s="5"/>
      <c r="D96" s="5"/>
      <c r="E96" s="6"/>
      <c r="F96" s="6"/>
      <c r="G96" s="6"/>
      <c r="H96" s="5"/>
      <c r="I96" s="5"/>
      <c r="J96" s="5"/>
      <c r="K96" s="6"/>
      <c r="L96" s="5" t="s">
        <v>1134</v>
      </c>
      <c r="M96" s="5" t="s">
        <v>0</v>
      </c>
      <c r="N96" s="5" t="s">
        <v>1133</v>
      </c>
      <c r="O96" s="9">
        <v>1998</v>
      </c>
      <c r="P96" s="5"/>
      <c r="Q96" s="5"/>
      <c r="R96" s="3" t="s">
        <v>1135</v>
      </c>
    </row>
    <row r="97" spans="2:18" ht="51" x14ac:dyDescent="0.25">
      <c r="B97" s="5" t="s">
        <v>520</v>
      </c>
      <c r="C97" s="5" t="s">
        <v>594</v>
      </c>
      <c r="D97" s="5" t="s">
        <v>519</v>
      </c>
      <c r="E97" s="6" t="s">
        <v>79</v>
      </c>
      <c r="F97" s="6" t="s">
        <v>1073</v>
      </c>
      <c r="G97" s="6" t="s">
        <v>575</v>
      </c>
      <c r="H97" s="5" t="s">
        <v>583</v>
      </c>
      <c r="I97" s="5" t="s">
        <v>574</v>
      </c>
      <c r="J97" s="6" t="s">
        <v>349</v>
      </c>
      <c r="K97" s="6" t="s">
        <v>76</v>
      </c>
      <c r="L97" s="5" t="s">
        <v>521</v>
      </c>
      <c r="M97" s="5"/>
      <c r="N97" s="5" t="s">
        <v>522</v>
      </c>
      <c r="O97" s="9">
        <v>1997</v>
      </c>
      <c r="P97" s="5"/>
      <c r="Q97" s="5" t="s">
        <v>577</v>
      </c>
      <c r="R97" s="3" t="s">
        <v>576</v>
      </c>
    </row>
    <row r="98" spans="2:18" ht="60" x14ac:dyDescent="0.25">
      <c r="B98" s="5"/>
      <c r="C98" s="5"/>
      <c r="D98" s="5"/>
      <c r="E98" s="6"/>
      <c r="F98" s="6"/>
      <c r="G98" s="6"/>
      <c r="H98" s="5"/>
      <c r="I98" s="5"/>
      <c r="J98" s="5"/>
      <c r="K98" s="6"/>
      <c r="L98" s="5" t="s">
        <v>959</v>
      </c>
      <c r="M98" s="5" t="s">
        <v>5</v>
      </c>
      <c r="N98" s="5" t="s">
        <v>958</v>
      </c>
      <c r="O98" s="9">
        <v>1996</v>
      </c>
      <c r="P98" s="5"/>
      <c r="Q98" s="5"/>
      <c r="R98" s="5"/>
    </row>
    <row r="99" spans="2:18" ht="63.75" x14ac:dyDescent="0.25">
      <c r="B99" s="5" t="s">
        <v>187</v>
      </c>
      <c r="C99" s="5" t="s">
        <v>804</v>
      </c>
      <c r="D99" s="5" t="s">
        <v>259</v>
      </c>
      <c r="E99" s="6"/>
      <c r="F99" s="6" t="s">
        <v>553</v>
      </c>
      <c r="G99" s="6" t="s">
        <v>799</v>
      </c>
      <c r="H99" s="5" t="s">
        <v>800</v>
      </c>
      <c r="I99" s="6" t="s">
        <v>349</v>
      </c>
      <c r="J99" s="57" t="s">
        <v>802</v>
      </c>
      <c r="K99" s="6" t="s">
        <v>76</v>
      </c>
      <c r="L99" s="5" t="s">
        <v>184</v>
      </c>
      <c r="M99" s="5" t="s">
        <v>186</v>
      </c>
      <c r="N99" s="5" t="s">
        <v>185</v>
      </c>
      <c r="O99" s="9">
        <v>1996</v>
      </c>
      <c r="P99" s="5"/>
      <c r="Q99" s="5" t="s">
        <v>803</v>
      </c>
      <c r="R99" s="3" t="s">
        <v>798</v>
      </c>
    </row>
    <row r="100" spans="2:18" ht="51" x14ac:dyDescent="0.25">
      <c r="B100" s="32" t="s">
        <v>794</v>
      </c>
      <c r="C100" s="32" t="s">
        <v>795</v>
      </c>
      <c r="D100" s="32" t="s">
        <v>271</v>
      </c>
      <c r="E100" s="33"/>
      <c r="F100" s="33" t="s">
        <v>640</v>
      </c>
      <c r="G100" s="33" t="s">
        <v>796</v>
      </c>
      <c r="H100" s="32"/>
      <c r="I100" s="32"/>
      <c r="J100" s="32"/>
      <c r="K100" s="33" t="s">
        <v>76</v>
      </c>
      <c r="L100" s="32" t="s">
        <v>353</v>
      </c>
      <c r="M100" s="32" t="s">
        <v>269</v>
      </c>
      <c r="N100" s="32" t="s">
        <v>268</v>
      </c>
      <c r="O100" s="34">
        <v>1995</v>
      </c>
      <c r="P100" s="32" t="s">
        <v>270</v>
      </c>
      <c r="Q100" s="32" t="s">
        <v>793</v>
      </c>
      <c r="R100" s="35" t="s">
        <v>354</v>
      </c>
    </row>
    <row r="101" spans="2:18" ht="102" x14ac:dyDescent="0.25">
      <c r="B101" s="5"/>
      <c r="C101" s="5"/>
      <c r="D101" s="5"/>
      <c r="E101" s="6"/>
      <c r="F101" s="6"/>
      <c r="G101" s="6"/>
      <c r="H101" s="5"/>
      <c r="I101" s="5"/>
      <c r="J101" s="5"/>
      <c r="K101" s="6"/>
      <c r="L101" s="5" t="s">
        <v>985</v>
      </c>
      <c r="M101" s="5" t="s">
        <v>5</v>
      </c>
      <c r="N101" s="5" t="s">
        <v>984</v>
      </c>
      <c r="O101" s="9">
        <v>1995</v>
      </c>
      <c r="P101" s="5"/>
      <c r="Q101" s="5"/>
      <c r="R101" s="3" t="s">
        <v>983</v>
      </c>
    </row>
    <row r="102" spans="2:18" ht="30" x14ac:dyDescent="0.25">
      <c r="B102" s="5"/>
      <c r="C102" s="5"/>
      <c r="D102" s="5"/>
      <c r="E102" s="6"/>
      <c r="F102" s="6"/>
      <c r="G102" s="6"/>
      <c r="H102" s="5"/>
      <c r="I102" s="5"/>
      <c r="J102" s="5"/>
      <c r="K102" s="6"/>
      <c r="L102" s="5" t="s">
        <v>1087</v>
      </c>
      <c r="M102" s="5" t="s">
        <v>0</v>
      </c>
      <c r="N102" s="5" t="s">
        <v>1088</v>
      </c>
      <c r="O102" s="9">
        <v>1995</v>
      </c>
      <c r="P102" s="5" t="s">
        <v>1089</v>
      </c>
      <c r="Q102" s="5" t="s">
        <v>1061</v>
      </c>
      <c r="R102" s="3" t="s">
        <v>1090</v>
      </c>
    </row>
    <row r="103" spans="2:18" ht="51" x14ac:dyDescent="0.25">
      <c r="B103" s="5" t="s">
        <v>1059</v>
      </c>
      <c r="C103" s="5" t="s">
        <v>1058</v>
      </c>
      <c r="D103" s="5" t="s">
        <v>906</v>
      </c>
      <c r="E103" s="6" t="s">
        <v>79</v>
      </c>
      <c r="F103" s="6" t="s">
        <v>1057</v>
      </c>
      <c r="G103" s="6" t="s">
        <v>1028</v>
      </c>
      <c r="H103" s="5" t="s">
        <v>1060</v>
      </c>
      <c r="I103" s="6" t="s">
        <v>543</v>
      </c>
      <c r="J103" s="6" t="s">
        <v>349</v>
      </c>
      <c r="K103" s="6" t="s">
        <v>76</v>
      </c>
      <c r="L103" s="5" t="s">
        <v>1063</v>
      </c>
      <c r="M103" s="5" t="s">
        <v>0</v>
      </c>
      <c r="N103" s="5" t="s">
        <v>1062</v>
      </c>
      <c r="O103" s="9">
        <v>1995</v>
      </c>
      <c r="P103" s="5"/>
      <c r="Q103" s="5" t="s">
        <v>1061</v>
      </c>
      <c r="R103" s="3" t="s">
        <v>1064</v>
      </c>
    </row>
    <row r="104" spans="2:18" ht="60" x14ac:dyDescent="0.25">
      <c r="B104" s="26" t="s">
        <v>615</v>
      </c>
      <c r="C104" s="26" t="s">
        <v>797</v>
      </c>
      <c r="D104" s="26" t="s">
        <v>620</v>
      </c>
      <c r="E104" s="27"/>
      <c r="F104" s="27" t="s">
        <v>1070</v>
      </c>
      <c r="G104" s="27" t="s">
        <v>534</v>
      </c>
      <c r="H104" s="26" t="s">
        <v>621</v>
      </c>
      <c r="I104" s="27" t="s">
        <v>349</v>
      </c>
      <c r="J104" s="61" t="s">
        <v>636</v>
      </c>
      <c r="K104" s="27" t="s">
        <v>76</v>
      </c>
      <c r="L104" s="26" t="s">
        <v>616</v>
      </c>
      <c r="M104" s="26" t="s">
        <v>4</v>
      </c>
      <c r="N104" s="26" t="s">
        <v>617</v>
      </c>
      <c r="O104" s="28">
        <v>1995</v>
      </c>
      <c r="P104" s="26"/>
      <c r="Q104" s="26" t="s">
        <v>618</v>
      </c>
      <c r="R104" s="29" t="s">
        <v>619</v>
      </c>
    </row>
    <row r="105" spans="2:18" ht="127.5" x14ac:dyDescent="0.25">
      <c r="B105" s="5" t="s">
        <v>1031</v>
      </c>
      <c r="C105" s="5" t="s">
        <v>1030</v>
      </c>
      <c r="D105" s="5" t="s">
        <v>902</v>
      </c>
      <c r="E105" s="6" t="s">
        <v>79</v>
      </c>
      <c r="F105" s="6"/>
      <c r="G105" s="6" t="s">
        <v>1028</v>
      </c>
      <c r="H105" s="5" t="s">
        <v>1027</v>
      </c>
      <c r="I105" s="5"/>
      <c r="J105" s="5"/>
      <c r="K105" s="6"/>
      <c r="L105" s="5" t="s">
        <v>1023</v>
      </c>
      <c r="M105" s="5" t="s">
        <v>0</v>
      </c>
      <c r="N105" s="5" t="s">
        <v>70</v>
      </c>
      <c r="O105" s="6">
        <v>1994</v>
      </c>
      <c r="P105" s="5" t="s">
        <v>1024</v>
      </c>
      <c r="Q105" s="5" t="s">
        <v>1029</v>
      </c>
      <c r="R105" s="3" t="s">
        <v>1026</v>
      </c>
    </row>
    <row r="106" spans="2:18" ht="102" x14ac:dyDescent="0.25">
      <c r="B106" s="26" t="s">
        <v>390</v>
      </c>
      <c r="C106" s="26" t="s">
        <v>789</v>
      </c>
      <c r="D106" s="26" t="s">
        <v>389</v>
      </c>
      <c r="E106" s="27" t="s">
        <v>79</v>
      </c>
      <c r="F106" s="27" t="s">
        <v>1081</v>
      </c>
      <c r="G106" s="27" t="s">
        <v>788</v>
      </c>
      <c r="H106" s="26" t="s">
        <v>791</v>
      </c>
      <c r="I106" s="26" t="s">
        <v>787</v>
      </c>
      <c r="J106" s="27" t="s">
        <v>349</v>
      </c>
      <c r="K106" s="27" t="s">
        <v>286</v>
      </c>
      <c r="L106" s="26" t="s">
        <v>387</v>
      </c>
      <c r="M106" s="26" t="s">
        <v>236</v>
      </c>
      <c r="N106" s="26" t="s">
        <v>388</v>
      </c>
      <c r="O106" s="28">
        <v>1994</v>
      </c>
      <c r="P106" s="26"/>
      <c r="Q106" s="26" t="s">
        <v>790</v>
      </c>
      <c r="R106" s="29" t="s">
        <v>792</v>
      </c>
    </row>
    <row r="107" spans="2:18" ht="114.75" x14ac:dyDescent="0.25">
      <c r="B107" s="21" t="s">
        <v>511</v>
      </c>
      <c r="C107" s="21" t="s">
        <v>512</v>
      </c>
      <c r="D107" s="21"/>
      <c r="E107" s="23"/>
      <c r="F107" s="23"/>
      <c r="G107" s="23"/>
      <c r="H107" s="21"/>
      <c r="I107" s="21"/>
      <c r="J107" s="21"/>
      <c r="K107" s="23"/>
      <c r="L107" s="21" t="s">
        <v>506</v>
      </c>
      <c r="M107" s="21" t="s">
        <v>507</v>
      </c>
      <c r="N107" s="21" t="s">
        <v>508</v>
      </c>
      <c r="O107" s="24">
        <v>1993</v>
      </c>
      <c r="P107" s="21"/>
      <c r="Q107" s="21" t="s">
        <v>510</v>
      </c>
      <c r="R107" s="25" t="s">
        <v>509</v>
      </c>
    </row>
    <row r="108" spans="2:18" ht="89.25" x14ac:dyDescent="0.25">
      <c r="B108" s="5"/>
      <c r="C108" s="5"/>
      <c r="D108" s="5"/>
      <c r="E108" s="6"/>
      <c r="F108" s="6"/>
      <c r="G108" s="6"/>
      <c r="H108" s="5"/>
      <c r="I108" s="5"/>
      <c r="J108" s="5"/>
      <c r="K108" s="6"/>
      <c r="L108" s="5" t="s">
        <v>912</v>
      </c>
      <c r="M108" s="5"/>
      <c r="N108" s="5" t="s">
        <v>913</v>
      </c>
      <c r="O108" s="9">
        <v>1993</v>
      </c>
      <c r="P108" s="5"/>
      <c r="Q108" s="5"/>
      <c r="R108" s="3" t="s">
        <v>914</v>
      </c>
    </row>
    <row r="109" spans="2:18" ht="102" x14ac:dyDescent="0.25">
      <c r="B109" s="5"/>
      <c r="C109" s="5"/>
      <c r="D109" s="5"/>
      <c r="E109" s="6"/>
      <c r="F109" s="6"/>
      <c r="G109" s="6"/>
      <c r="H109" s="5"/>
      <c r="I109" s="5"/>
      <c r="J109" s="5"/>
      <c r="K109" s="6"/>
      <c r="L109" s="5" t="s">
        <v>961</v>
      </c>
      <c r="M109" s="5"/>
      <c r="N109" s="5" t="s">
        <v>960</v>
      </c>
      <c r="O109" s="9">
        <v>1993</v>
      </c>
      <c r="P109" s="5"/>
      <c r="Q109" s="5" t="s">
        <v>962</v>
      </c>
      <c r="R109" s="3" t="s">
        <v>963</v>
      </c>
    </row>
    <row r="110" spans="2:18" ht="63.75" x14ac:dyDescent="0.25">
      <c r="B110" s="5" t="s">
        <v>200</v>
      </c>
      <c r="C110" s="5" t="s">
        <v>785</v>
      </c>
      <c r="D110" s="5" t="s">
        <v>324</v>
      </c>
      <c r="E110" s="6" t="s">
        <v>79</v>
      </c>
      <c r="F110" s="6" t="s">
        <v>1050</v>
      </c>
      <c r="G110" s="6" t="s">
        <v>783</v>
      </c>
      <c r="H110" s="5" t="s">
        <v>784</v>
      </c>
      <c r="I110" s="6" t="s">
        <v>543</v>
      </c>
      <c r="J110" s="6" t="s">
        <v>349</v>
      </c>
      <c r="K110" s="6" t="s">
        <v>76</v>
      </c>
      <c r="L110" s="5" t="s">
        <v>199</v>
      </c>
      <c r="M110" s="5" t="s">
        <v>197</v>
      </c>
      <c r="N110" s="5" t="s">
        <v>196</v>
      </c>
      <c r="O110" s="9">
        <v>1993</v>
      </c>
      <c r="P110" s="5" t="s">
        <v>198</v>
      </c>
      <c r="Q110" s="5" t="s">
        <v>1052</v>
      </c>
      <c r="R110" s="3" t="s">
        <v>786</v>
      </c>
    </row>
    <row r="111" spans="2:18" ht="76.5" x14ac:dyDescent="0.25">
      <c r="B111" s="5" t="s">
        <v>642</v>
      </c>
      <c r="C111" s="5" t="s">
        <v>1053</v>
      </c>
      <c r="D111" s="5" t="s">
        <v>324</v>
      </c>
      <c r="E111" s="6" t="s">
        <v>79</v>
      </c>
      <c r="F111" s="6" t="s">
        <v>1055</v>
      </c>
      <c r="G111" s="6" t="s">
        <v>646</v>
      </c>
      <c r="H111" s="5" t="s">
        <v>647</v>
      </c>
      <c r="I111" s="5"/>
      <c r="J111" s="5" t="s">
        <v>649</v>
      </c>
      <c r="K111" s="6" t="s">
        <v>76</v>
      </c>
      <c r="L111" s="5" t="s">
        <v>643</v>
      </c>
      <c r="M111" s="5" t="s">
        <v>5</v>
      </c>
      <c r="N111" s="5" t="s">
        <v>644</v>
      </c>
      <c r="O111" s="9">
        <v>1993</v>
      </c>
      <c r="P111" s="5"/>
      <c r="Q111" s="5" t="s">
        <v>645</v>
      </c>
      <c r="R111" s="3" t="s">
        <v>648</v>
      </c>
    </row>
    <row r="112" spans="2:18" ht="76.5" x14ac:dyDescent="0.25">
      <c r="B112" s="37" t="s">
        <v>668</v>
      </c>
      <c r="C112" s="37" t="s">
        <v>349</v>
      </c>
      <c r="D112" s="21" t="s">
        <v>483</v>
      </c>
      <c r="E112" s="23" t="s">
        <v>79</v>
      </c>
      <c r="F112" s="23" t="s">
        <v>349</v>
      </c>
      <c r="G112" s="23" t="s">
        <v>349</v>
      </c>
      <c r="H112" s="23" t="s">
        <v>349</v>
      </c>
      <c r="I112" s="23" t="s">
        <v>349</v>
      </c>
      <c r="J112" s="23" t="s">
        <v>349</v>
      </c>
      <c r="K112" s="38" t="s">
        <v>349</v>
      </c>
      <c r="L112" s="37" t="s">
        <v>667</v>
      </c>
      <c r="M112" s="37" t="s">
        <v>666</v>
      </c>
      <c r="N112" s="37" t="s">
        <v>664</v>
      </c>
      <c r="O112" s="39">
        <v>1992</v>
      </c>
      <c r="P112" s="38" t="s">
        <v>665</v>
      </c>
      <c r="Q112" s="25" t="s">
        <v>445</v>
      </c>
      <c r="R112" s="25" t="s">
        <v>1093</v>
      </c>
    </row>
    <row r="113" spans="2:18" ht="89.25" x14ac:dyDescent="0.25">
      <c r="B113" s="26" t="s">
        <v>778</v>
      </c>
      <c r="C113" s="26" t="s">
        <v>779</v>
      </c>
      <c r="D113" s="30" t="s">
        <v>360</v>
      </c>
      <c r="E113" s="31" t="s">
        <v>79</v>
      </c>
      <c r="F113" s="27" t="s">
        <v>395</v>
      </c>
      <c r="G113" s="31" t="s">
        <v>395</v>
      </c>
      <c r="H113" s="27" t="s">
        <v>780</v>
      </c>
      <c r="I113" s="27" t="s">
        <v>780</v>
      </c>
      <c r="J113" s="27" t="s">
        <v>349</v>
      </c>
      <c r="K113" s="27" t="s">
        <v>76</v>
      </c>
      <c r="L113" s="26" t="s">
        <v>127</v>
      </c>
      <c r="M113" s="26" t="s">
        <v>5</v>
      </c>
      <c r="N113" s="26" t="s">
        <v>128</v>
      </c>
      <c r="O113" s="28">
        <v>1992</v>
      </c>
      <c r="P113" s="26"/>
      <c r="Q113" s="26" t="s">
        <v>782</v>
      </c>
      <c r="R113" s="29" t="s">
        <v>781</v>
      </c>
    </row>
    <row r="114" spans="2:18" ht="45" x14ac:dyDescent="0.25">
      <c r="B114" s="5" t="s">
        <v>555</v>
      </c>
      <c r="C114" s="5" t="s">
        <v>349</v>
      </c>
      <c r="D114" s="5" t="s">
        <v>259</v>
      </c>
      <c r="E114" s="6"/>
      <c r="F114" s="5" t="s">
        <v>349</v>
      </c>
      <c r="G114" s="6" t="s">
        <v>349</v>
      </c>
      <c r="H114" s="6" t="s">
        <v>349</v>
      </c>
      <c r="I114" s="6" t="s">
        <v>349</v>
      </c>
      <c r="J114" s="6" t="s">
        <v>349</v>
      </c>
      <c r="K114" s="6" t="s">
        <v>349</v>
      </c>
      <c r="L114" s="5" t="s">
        <v>556</v>
      </c>
      <c r="M114" s="5"/>
      <c r="N114" s="5" t="s">
        <v>557</v>
      </c>
      <c r="O114" s="9">
        <v>1992</v>
      </c>
      <c r="P114" s="5"/>
      <c r="Q114" s="5" t="s">
        <v>558</v>
      </c>
      <c r="R114" s="3" t="s">
        <v>559</v>
      </c>
    </row>
    <row r="115" spans="2:18" ht="51" x14ac:dyDescent="0.25">
      <c r="B115" s="30" t="s">
        <v>775</v>
      </c>
      <c r="C115" s="30" t="s">
        <v>395</v>
      </c>
      <c r="D115" s="26" t="s">
        <v>259</v>
      </c>
      <c r="E115" s="27"/>
      <c r="F115" s="27" t="s">
        <v>395</v>
      </c>
      <c r="G115" s="27" t="s">
        <v>395</v>
      </c>
      <c r="H115" s="27" t="s">
        <v>395</v>
      </c>
      <c r="I115" s="27" t="s">
        <v>349</v>
      </c>
      <c r="J115" s="27" t="s">
        <v>395</v>
      </c>
      <c r="K115" s="31" t="s">
        <v>76</v>
      </c>
      <c r="L115" s="30" t="s">
        <v>55</v>
      </c>
      <c r="M115" s="30" t="s">
        <v>0</v>
      </c>
      <c r="N115" s="30" t="s">
        <v>53</v>
      </c>
      <c r="O115" s="36">
        <v>1991</v>
      </c>
      <c r="P115" s="31" t="s">
        <v>54</v>
      </c>
      <c r="Q115" s="29" t="s">
        <v>777</v>
      </c>
      <c r="R115" s="29" t="s">
        <v>776</v>
      </c>
    </row>
    <row r="116" spans="2:18" ht="90" x14ac:dyDescent="0.25">
      <c r="B116" s="32" t="s">
        <v>200</v>
      </c>
      <c r="C116" s="32" t="s">
        <v>774</v>
      </c>
      <c r="D116" s="32" t="s">
        <v>324</v>
      </c>
      <c r="E116" s="33" t="s">
        <v>79</v>
      </c>
      <c r="F116" s="33"/>
      <c r="G116" s="33"/>
      <c r="H116" s="32"/>
      <c r="I116" s="32"/>
      <c r="J116" s="32"/>
      <c r="K116" s="33" t="s">
        <v>76</v>
      </c>
      <c r="L116" s="32" t="s">
        <v>235</v>
      </c>
      <c r="M116" s="32" t="s">
        <v>233</v>
      </c>
      <c r="N116" s="32" t="s">
        <v>234</v>
      </c>
      <c r="O116" s="34">
        <v>1990</v>
      </c>
      <c r="P116" s="32"/>
      <c r="Q116" s="32" t="s">
        <v>773</v>
      </c>
      <c r="R116" s="35" t="s">
        <v>323</v>
      </c>
    </row>
    <row r="117" spans="2:18" ht="66" customHeight="1" x14ac:dyDescent="0.25">
      <c r="B117" s="32"/>
      <c r="C117" s="32"/>
      <c r="D117" s="32"/>
      <c r="E117" s="33"/>
      <c r="F117" s="33"/>
      <c r="G117" s="33"/>
      <c r="H117" s="32"/>
      <c r="I117" s="32"/>
      <c r="J117" s="32"/>
      <c r="K117" s="33"/>
      <c r="L117" s="32" t="s">
        <v>676</v>
      </c>
      <c r="M117" s="32" t="s">
        <v>675</v>
      </c>
      <c r="N117" s="32" t="s">
        <v>674</v>
      </c>
      <c r="O117" s="34">
        <v>1990</v>
      </c>
      <c r="P117" s="32"/>
      <c r="Q117" s="32"/>
      <c r="R117" s="35"/>
    </row>
    <row r="118" spans="2:18" ht="63.75" x14ac:dyDescent="0.25">
      <c r="B118" s="32"/>
      <c r="C118" s="32"/>
      <c r="D118" s="32"/>
      <c r="E118" s="33"/>
      <c r="F118" s="33"/>
      <c r="G118" s="33"/>
      <c r="H118" s="32"/>
      <c r="I118" s="32"/>
      <c r="J118" s="32"/>
      <c r="K118" s="33"/>
      <c r="L118" s="32" t="s">
        <v>700</v>
      </c>
      <c r="M118" s="32" t="s">
        <v>701</v>
      </c>
      <c r="N118" s="32" t="s">
        <v>702</v>
      </c>
      <c r="O118" s="34">
        <v>1990</v>
      </c>
      <c r="P118" s="32"/>
      <c r="Q118" s="32"/>
      <c r="R118" s="35"/>
    </row>
    <row r="119" spans="2:18" ht="60" x14ac:dyDescent="0.25">
      <c r="B119" s="5" t="s">
        <v>244</v>
      </c>
      <c r="C119" s="5" t="s">
        <v>349</v>
      </c>
      <c r="D119" s="5" t="s">
        <v>483</v>
      </c>
      <c r="E119" s="6" t="s">
        <v>79</v>
      </c>
      <c r="F119" s="6" t="s">
        <v>349</v>
      </c>
      <c r="G119" s="6" t="s">
        <v>349</v>
      </c>
      <c r="H119" s="6" t="s">
        <v>349</v>
      </c>
      <c r="I119" s="6" t="s">
        <v>349</v>
      </c>
      <c r="J119" s="6" t="s">
        <v>349</v>
      </c>
      <c r="K119" s="6" t="s">
        <v>349</v>
      </c>
      <c r="L119" s="5" t="s">
        <v>536</v>
      </c>
      <c r="M119" s="5"/>
      <c r="N119" s="5" t="s">
        <v>535</v>
      </c>
      <c r="O119" s="9">
        <v>1989</v>
      </c>
      <c r="P119" s="5"/>
      <c r="Q119" s="5" t="s">
        <v>538</v>
      </c>
      <c r="R119" s="3" t="s">
        <v>537</v>
      </c>
    </row>
    <row r="120" spans="2:18" ht="63.75" x14ac:dyDescent="0.25">
      <c r="B120" s="5"/>
      <c r="C120" s="5"/>
      <c r="D120" s="5" t="s">
        <v>923</v>
      </c>
      <c r="E120" s="6"/>
      <c r="F120" s="6"/>
      <c r="G120" s="6"/>
      <c r="H120" s="5"/>
      <c r="I120" s="5"/>
      <c r="J120" s="5"/>
      <c r="K120" s="6"/>
      <c r="L120" s="5" t="s">
        <v>920</v>
      </c>
      <c r="M120" s="5" t="s">
        <v>935</v>
      </c>
      <c r="N120" s="5" t="s">
        <v>922</v>
      </c>
      <c r="O120" s="9">
        <v>1988</v>
      </c>
      <c r="P120" s="5"/>
      <c r="Q120" s="5"/>
      <c r="R120" s="3" t="s">
        <v>921</v>
      </c>
    </row>
    <row r="121" spans="2:18" ht="75" x14ac:dyDescent="0.25">
      <c r="B121" s="26" t="s">
        <v>697</v>
      </c>
      <c r="C121" s="26" t="s">
        <v>349</v>
      </c>
      <c r="D121" s="26" t="s">
        <v>698</v>
      </c>
      <c r="E121" s="27" t="s">
        <v>79</v>
      </c>
      <c r="F121" s="27" t="s">
        <v>349</v>
      </c>
      <c r="G121" s="27" t="s">
        <v>349</v>
      </c>
      <c r="H121" s="27" t="s">
        <v>349</v>
      </c>
      <c r="I121" s="26" t="s">
        <v>699</v>
      </c>
      <c r="J121" s="27" t="s">
        <v>349</v>
      </c>
      <c r="K121" s="27" t="s">
        <v>286</v>
      </c>
      <c r="L121" s="26" t="s">
        <v>188</v>
      </c>
      <c r="M121" s="26" t="s">
        <v>689</v>
      </c>
      <c r="N121" s="26" t="s">
        <v>189</v>
      </c>
      <c r="O121" s="28">
        <v>1988</v>
      </c>
      <c r="P121" s="26"/>
      <c r="Q121" s="26"/>
      <c r="R121" s="29" t="s">
        <v>771</v>
      </c>
    </row>
    <row r="122" spans="2:18" ht="90" x14ac:dyDescent="0.25">
      <c r="B122" s="5" t="s">
        <v>596</v>
      </c>
      <c r="C122" s="5" t="s">
        <v>601</v>
      </c>
      <c r="D122" s="5" t="s">
        <v>597</v>
      </c>
      <c r="E122" s="6" t="s">
        <v>79</v>
      </c>
      <c r="F122" s="6" t="s">
        <v>1097</v>
      </c>
      <c r="G122" s="6" t="s">
        <v>600</v>
      </c>
      <c r="H122" s="5" t="s">
        <v>602</v>
      </c>
      <c r="I122" s="6" t="s">
        <v>349</v>
      </c>
      <c r="J122" s="6" t="s">
        <v>349</v>
      </c>
      <c r="K122" s="6" t="s">
        <v>76</v>
      </c>
      <c r="L122" s="5" t="s">
        <v>598</v>
      </c>
      <c r="M122" s="5" t="s">
        <v>0</v>
      </c>
      <c r="N122" s="5" t="s">
        <v>599</v>
      </c>
      <c r="O122" s="9">
        <v>1988</v>
      </c>
      <c r="P122" s="5"/>
      <c r="Q122" s="5" t="s">
        <v>772</v>
      </c>
      <c r="R122" s="3" t="s">
        <v>603</v>
      </c>
    </row>
    <row r="123" spans="2:18" ht="85.5" customHeight="1" x14ac:dyDescent="0.25">
      <c r="B123" s="32" t="s">
        <v>240</v>
      </c>
      <c r="C123" s="32" t="s">
        <v>239</v>
      </c>
      <c r="D123" s="32" t="s">
        <v>264</v>
      </c>
      <c r="E123" s="33" t="s">
        <v>79</v>
      </c>
      <c r="F123" s="33"/>
      <c r="G123" s="33"/>
      <c r="H123" s="32" t="s">
        <v>363</v>
      </c>
      <c r="I123" s="32"/>
      <c r="J123" s="32"/>
      <c r="K123" s="33" t="s">
        <v>286</v>
      </c>
      <c r="L123" s="32" t="s">
        <v>237</v>
      </c>
      <c r="M123" s="32" t="s">
        <v>236</v>
      </c>
      <c r="N123" s="32" t="s">
        <v>238</v>
      </c>
      <c r="O123" s="34">
        <v>1987</v>
      </c>
      <c r="P123" s="32"/>
      <c r="Q123" s="32"/>
      <c r="R123" s="32"/>
    </row>
    <row r="124" spans="2:18" ht="76.5" x14ac:dyDescent="0.25">
      <c r="B124" s="5" t="s">
        <v>1067</v>
      </c>
      <c r="C124" s="5"/>
      <c r="D124" s="5" t="s">
        <v>923</v>
      </c>
      <c r="E124" s="6" t="s">
        <v>79</v>
      </c>
      <c r="F124" s="6" t="s">
        <v>1066</v>
      </c>
      <c r="G124" s="6" t="s">
        <v>200</v>
      </c>
      <c r="H124" s="5"/>
      <c r="I124" s="5"/>
      <c r="J124" s="5"/>
      <c r="K124" s="6"/>
      <c r="L124" s="5" t="s">
        <v>993</v>
      </c>
      <c r="M124" s="5"/>
      <c r="N124" s="5" t="s">
        <v>992</v>
      </c>
      <c r="O124" s="9">
        <v>1986</v>
      </c>
      <c r="P124" s="5"/>
      <c r="Q124" s="5"/>
      <c r="R124" s="3" t="s">
        <v>994</v>
      </c>
    </row>
    <row r="125" spans="2:18" ht="74.25" customHeight="1" x14ac:dyDescent="0.25">
      <c r="B125" s="5" t="s">
        <v>662</v>
      </c>
      <c r="C125" s="5" t="s">
        <v>349</v>
      </c>
      <c r="D125" s="5" t="s">
        <v>483</v>
      </c>
      <c r="E125" s="6" t="s">
        <v>79</v>
      </c>
      <c r="F125" s="6" t="s">
        <v>349</v>
      </c>
      <c r="G125" s="6" t="s">
        <v>349</v>
      </c>
      <c r="H125" s="6" t="s">
        <v>349</v>
      </c>
      <c r="I125" s="5" t="s">
        <v>755</v>
      </c>
      <c r="J125" s="6" t="s">
        <v>349</v>
      </c>
      <c r="K125" s="6" t="s">
        <v>286</v>
      </c>
      <c r="L125" s="5" t="s">
        <v>659</v>
      </c>
      <c r="M125" s="5" t="s">
        <v>236</v>
      </c>
      <c r="N125" s="5" t="s">
        <v>660</v>
      </c>
      <c r="O125" s="9">
        <v>1986</v>
      </c>
      <c r="P125" s="5"/>
      <c r="Q125" s="5" t="s">
        <v>663</v>
      </c>
      <c r="R125" s="3" t="s">
        <v>661</v>
      </c>
    </row>
    <row r="126" spans="2:18" ht="51" x14ac:dyDescent="0.25">
      <c r="B126" s="5" t="s">
        <v>218</v>
      </c>
      <c r="C126" s="5" t="s">
        <v>768</v>
      </c>
      <c r="D126" s="5" t="s">
        <v>259</v>
      </c>
      <c r="E126" s="6"/>
      <c r="F126" s="6" t="s">
        <v>553</v>
      </c>
      <c r="G126" s="6" t="s">
        <v>534</v>
      </c>
      <c r="H126" s="5" t="s">
        <v>770</v>
      </c>
      <c r="I126" s="5" t="s">
        <v>769</v>
      </c>
      <c r="J126" s="5" t="s">
        <v>767</v>
      </c>
      <c r="K126" s="6" t="s">
        <v>286</v>
      </c>
      <c r="L126" s="5" t="s">
        <v>216</v>
      </c>
      <c r="M126" s="5" t="s">
        <v>217</v>
      </c>
      <c r="N126" s="5" t="s">
        <v>215</v>
      </c>
      <c r="O126" s="9">
        <v>1986</v>
      </c>
      <c r="P126" s="5"/>
      <c r="Q126" s="5" t="s">
        <v>766</v>
      </c>
      <c r="R126" s="3" t="s">
        <v>765</v>
      </c>
    </row>
    <row r="127" spans="2:18" ht="90" x14ac:dyDescent="0.25">
      <c r="B127" s="5" t="s">
        <v>757</v>
      </c>
      <c r="C127" s="5"/>
      <c r="D127" s="5" t="s">
        <v>259</v>
      </c>
      <c r="E127" s="6"/>
      <c r="F127" s="6"/>
      <c r="G127" s="6"/>
      <c r="H127" s="5"/>
      <c r="I127" s="5"/>
      <c r="J127" s="5"/>
      <c r="K127" s="6" t="s">
        <v>286</v>
      </c>
      <c r="L127" s="5" t="s">
        <v>280</v>
      </c>
      <c r="M127" s="5" t="s">
        <v>0</v>
      </c>
      <c r="N127" s="5" t="s">
        <v>279</v>
      </c>
      <c r="O127" s="9">
        <v>1985</v>
      </c>
      <c r="P127" s="5" t="s">
        <v>278</v>
      </c>
      <c r="Q127" s="5" t="s">
        <v>750</v>
      </c>
      <c r="R127" s="3" t="s">
        <v>758</v>
      </c>
    </row>
    <row r="128" spans="2:18" ht="89.25" x14ac:dyDescent="0.25">
      <c r="B128" s="32" t="s">
        <v>284</v>
      </c>
      <c r="C128" s="32" t="s">
        <v>300</v>
      </c>
      <c r="D128" s="32" t="s">
        <v>308</v>
      </c>
      <c r="E128" s="33" t="s">
        <v>79</v>
      </c>
      <c r="F128" s="33"/>
      <c r="G128" s="33"/>
      <c r="H128" s="32" t="s">
        <v>285</v>
      </c>
      <c r="I128" s="32"/>
      <c r="J128" s="32"/>
      <c r="K128" s="33" t="s">
        <v>286</v>
      </c>
      <c r="L128" s="32" t="s">
        <v>287</v>
      </c>
      <c r="M128" s="32" t="s">
        <v>288</v>
      </c>
      <c r="N128" s="32" t="s">
        <v>289</v>
      </c>
      <c r="O128" s="34">
        <v>1985</v>
      </c>
      <c r="P128" s="32" t="s">
        <v>291</v>
      </c>
      <c r="Q128" s="32" t="s">
        <v>292</v>
      </c>
      <c r="R128" s="35" t="s">
        <v>290</v>
      </c>
    </row>
    <row r="129" spans="2:18" ht="87.75" customHeight="1" x14ac:dyDescent="0.25">
      <c r="B129" s="32" t="s">
        <v>284</v>
      </c>
      <c r="C129" s="32" t="s">
        <v>300</v>
      </c>
      <c r="D129" s="32" t="s">
        <v>259</v>
      </c>
      <c r="E129" s="33"/>
      <c r="F129" s="33"/>
      <c r="G129" s="33"/>
      <c r="H129" s="32" t="s">
        <v>285</v>
      </c>
      <c r="I129" s="32"/>
      <c r="J129" s="32"/>
      <c r="K129" s="33" t="s">
        <v>286</v>
      </c>
      <c r="L129" s="32" t="s">
        <v>293</v>
      </c>
      <c r="M129" s="32" t="s">
        <v>288</v>
      </c>
      <c r="N129" s="32" t="s">
        <v>294</v>
      </c>
      <c r="O129" s="34">
        <v>1985</v>
      </c>
      <c r="P129" s="32" t="s">
        <v>295</v>
      </c>
      <c r="Q129" s="32" t="s">
        <v>292</v>
      </c>
      <c r="R129" s="35" t="s">
        <v>296</v>
      </c>
    </row>
    <row r="130" spans="2:18" ht="69.75" customHeight="1" x14ac:dyDescent="0.25">
      <c r="B130" s="21" t="s">
        <v>489</v>
      </c>
      <c r="C130" s="21" t="s">
        <v>490</v>
      </c>
      <c r="D130" s="21" t="s">
        <v>259</v>
      </c>
      <c r="E130" s="23"/>
      <c r="F130" s="23"/>
      <c r="G130" s="23"/>
      <c r="H130" s="21"/>
      <c r="I130" s="21"/>
      <c r="J130" s="21"/>
      <c r="K130" s="23"/>
      <c r="L130" s="21" t="s">
        <v>491</v>
      </c>
      <c r="M130" s="21" t="s">
        <v>186</v>
      </c>
      <c r="N130" s="21" t="s">
        <v>492</v>
      </c>
      <c r="O130" s="24">
        <v>1985</v>
      </c>
      <c r="P130" s="21"/>
      <c r="Q130" s="21" t="s">
        <v>493</v>
      </c>
      <c r="R130" s="25" t="s">
        <v>494</v>
      </c>
    </row>
    <row r="131" spans="2:18" ht="30" x14ac:dyDescent="0.25">
      <c r="B131" s="5"/>
      <c r="C131" s="5"/>
      <c r="D131" s="5"/>
      <c r="E131" s="6"/>
      <c r="F131" s="6"/>
      <c r="G131" s="6"/>
      <c r="H131" s="5"/>
      <c r="I131" s="5"/>
      <c r="J131" s="5"/>
      <c r="K131" s="6"/>
      <c r="L131" s="5" t="s">
        <v>957</v>
      </c>
      <c r="M131" s="5"/>
      <c r="N131" s="5" t="s">
        <v>954</v>
      </c>
      <c r="O131" s="9">
        <v>1985</v>
      </c>
      <c r="P131" s="5"/>
      <c r="Q131" s="5" t="s">
        <v>955</v>
      </c>
      <c r="R131" s="3" t="s">
        <v>956</v>
      </c>
    </row>
    <row r="132" spans="2:18" ht="45" x14ac:dyDescent="0.25">
      <c r="B132" s="5" t="s">
        <v>478</v>
      </c>
      <c r="C132" s="5" t="s">
        <v>756</v>
      </c>
      <c r="D132" s="5" t="s">
        <v>259</v>
      </c>
      <c r="E132" s="6"/>
      <c r="F132" s="6" t="s">
        <v>1078</v>
      </c>
      <c r="G132" s="6" t="s">
        <v>753</v>
      </c>
      <c r="H132" s="5" t="s">
        <v>752</v>
      </c>
      <c r="I132" s="6" t="s">
        <v>543</v>
      </c>
      <c r="J132" s="5" t="s">
        <v>754</v>
      </c>
      <c r="K132" s="6" t="s">
        <v>76</v>
      </c>
      <c r="L132" s="5" t="s">
        <v>282</v>
      </c>
      <c r="M132" s="5" t="s">
        <v>0</v>
      </c>
      <c r="N132" s="5" t="s">
        <v>283</v>
      </c>
      <c r="O132" s="9">
        <v>1985</v>
      </c>
      <c r="P132" s="5" t="s">
        <v>281</v>
      </c>
      <c r="Q132" s="5" t="s">
        <v>749</v>
      </c>
      <c r="R132" s="3" t="s">
        <v>751</v>
      </c>
    </row>
    <row r="133" spans="2:18" ht="45" x14ac:dyDescent="0.25">
      <c r="B133" s="5" t="s">
        <v>208</v>
      </c>
      <c r="C133" s="5" t="s">
        <v>209</v>
      </c>
      <c r="D133" s="5" t="s">
        <v>259</v>
      </c>
      <c r="E133" s="6"/>
      <c r="F133" s="6" t="s">
        <v>763</v>
      </c>
      <c r="G133" s="6" t="s">
        <v>349</v>
      </c>
      <c r="H133" s="6" t="s">
        <v>349</v>
      </c>
      <c r="I133" s="6" t="s">
        <v>349</v>
      </c>
      <c r="J133" s="6" t="s">
        <v>349</v>
      </c>
      <c r="K133" s="6" t="s">
        <v>76</v>
      </c>
      <c r="L133" s="5" t="s">
        <v>205</v>
      </c>
      <c r="M133" s="5" t="s">
        <v>759</v>
      </c>
      <c r="N133" s="5" t="s">
        <v>206</v>
      </c>
      <c r="O133" s="9">
        <v>1985</v>
      </c>
      <c r="P133" s="5" t="s">
        <v>207</v>
      </c>
      <c r="Q133" s="5" t="s">
        <v>321</v>
      </c>
      <c r="R133" s="3" t="s">
        <v>322</v>
      </c>
    </row>
    <row r="134" spans="2:18" ht="60" x14ac:dyDescent="0.25">
      <c r="B134" s="5" t="s">
        <v>370</v>
      </c>
      <c r="C134" s="5" t="s">
        <v>746</v>
      </c>
      <c r="D134" s="5" t="s">
        <v>259</v>
      </c>
      <c r="E134" s="6"/>
      <c r="F134" s="6" t="s">
        <v>747</v>
      </c>
      <c r="G134" s="6" t="s">
        <v>349</v>
      </c>
      <c r="H134" s="5" t="s">
        <v>371</v>
      </c>
      <c r="I134" s="6" t="s">
        <v>349</v>
      </c>
      <c r="J134" s="6" t="s">
        <v>349</v>
      </c>
      <c r="K134" s="6" t="s">
        <v>76</v>
      </c>
      <c r="L134" s="5" t="s">
        <v>372</v>
      </c>
      <c r="M134" s="5" t="s">
        <v>373</v>
      </c>
      <c r="N134" s="5" t="s">
        <v>374</v>
      </c>
      <c r="O134" s="9">
        <v>1984</v>
      </c>
      <c r="P134" s="5"/>
      <c r="Q134" s="5" t="s">
        <v>375</v>
      </c>
      <c r="R134" s="3" t="s">
        <v>376</v>
      </c>
    </row>
    <row r="135" spans="2:18" ht="75" x14ac:dyDescent="0.25">
      <c r="B135" s="5" t="s">
        <v>658</v>
      </c>
      <c r="C135" s="5" t="s">
        <v>656</v>
      </c>
      <c r="D135" s="5" t="s">
        <v>655</v>
      </c>
      <c r="E135" s="6" t="s">
        <v>79</v>
      </c>
      <c r="F135" s="6" t="s">
        <v>1049</v>
      </c>
      <c r="G135" s="6" t="s">
        <v>534</v>
      </c>
      <c r="H135" s="5" t="s">
        <v>654</v>
      </c>
      <c r="I135" s="6" t="s">
        <v>349</v>
      </c>
      <c r="J135" s="6" t="s">
        <v>349</v>
      </c>
      <c r="K135" s="6" t="s">
        <v>76</v>
      </c>
      <c r="L135" s="5" t="s">
        <v>650</v>
      </c>
      <c r="M135" s="5" t="s">
        <v>0</v>
      </c>
      <c r="N135" s="5" t="s">
        <v>651</v>
      </c>
      <c r="O135" s="9">
        <v>1984</v>
      </c>
      <c r="P135" s="5" t="s">
        <v>652</v>
      </c>
      <c r="Q135" s="5" t="s">
        <v>657</v>
      </c>
      <c r="R135" s="3" t="s">
        <v>653</v>
      </c>
    </row>
    <row r="136" spans="2:18" ht="75" x14ac:dyDescent="0.25">
      <c r="B136" s="21" t="s">
        <v>191</v>
      </c>
      <c r="C136" s="21" t="s">
        <v>192</v>
      </c>
      <c r="D136" s="21"/>
      <c r="E136" s="23"/>
      <c r="F136" s="23" t="s">
        <v>560</v>
      </c>
      <c r="G136" s="23"/>
      <c r="H136" s="21"/>
      <c r="I136" s="21"/>
      <c r="J136" s="21"/>
      <c r="K136" s="23"/>
      <c r="L136" s="21" t="s">
        <v>190</v>
      </c>
      <c r="M136" s="21" t="s">
        <v>186</v>
      </c>
      <c r="N136" s="21" t="s">
        <v>745</v>
      </c>
      <c r="O136" s="24">
        <v>1983</v>
      </c>
      <c r="P136" s="21" t="s">
        <v>194</v>
      </c>
      <c r="Q136" s="21" t="s">
        <v>193</v>
      </c>
      <c r="R136" s="25" t="s">
        <v>195</v>
      </c>
    </row>
    <row r="137" spans="2:18" ht="75" x14ac:dyDescent="0.25">
      <c r="B137" s="5"/>
      <c r="C137" s="5"/>
      <c r="D137" s="5"/>
      <c r="E137" s="6"/>
      <c r="F137" s="6"/>
      <c r="G137" s="6"/>
      <c r="H137" s="5"/>
      <c r="I137" s="5"/>
      <c r="J137" s="5"/>
      <c r="K137" s="6"/>
      <c r="L137" s="5" t="s">
        <v>1000</v>
      </c>
      <c r="M137" s="5" t="s">
        <v>1001</v>
      </c>
      <c r="N137" s="5" t="s">
        <v>1002</v>
      </c>
      <c r="O137" s="9">
        <v>1983</v>
      </c>
      <c r="P137" s="5"/>
      <c r="Q137" s="5"/>
      <c r="R137" s="3" t="s">
        <v>994</v>
      </c>
    </row>
    <row r="138" spans="2:18" ht="63.75" x14ac:dyDescent="0.25">
      <c r="B138" s="5"/>
      <c r="C138" s="5"/>
      <c r="D138" s="5"/>
      <c r="E138" s="6"/>
      <c r="F138" s="6"/>
      <c r="G138" s="6"/>
      <c r="H138" s="5"/>
      <c r="I138" s="5"/>
      <c r="J138" s="5"/>
      <c r="K138" s="6"/>
      <c r="L138" s="5" t="s">
        <v>995</v>
      </c>
      <c r="M138" s="5" t="s">
        <v>161</v>
      </c>
      <c r="N138" s="5" t="s">
        <v>996</v>
      </c>
      <c r="O138" s="9">
        <v>1983</v>
      </c>
      <c r="P138" s="5"/>
      <c r="Q138" s="5"/>
      <c r="R138" s="3"/>
    </row>
    <row r="139" spans="2:18" ht="63.75" x14ac:dyDescent="0.25">
      <c r="B139" s="5" t="s">
        <v>227</v>
      </c>
      <c r="C139" s="5" t="s">
        <v>549</v>
      </c>
      <c r="D139" s="5" t="s">
        <v>259</v>
      </c>
      <c r="E139" s="6"/>
      <c r="F139" s="6" t="s">
        <v>1079</v>
      </c>
      <c r="G139" s="6" t="s">
        <v>548</v>
      </c>
      <c r="H139" s="5" t="s">
        <v>551</v>
      </c>
      <c r="I139" s="5" t="s">
        <v>550</v>
      </c>
      <c r="J139" s="5"/>
      <c r="K139" s="6" t="s">
        <v>76</v>
      </c>
      <c r="L139" s="5" t="s">
        <v>226</v>
      </c>
      <c r="M139" s="5" t="s">
        <v>0</v>
      </c>
      <c r="N139" s="5" t="s">
        <v>225</v>
      </c>
      <c r="O139" s="9">
        <v>1983</v>
      </c>
      <c r="P139" s="5" t="s">
        <v>228</v>
      </c>
      <c r="Q139" s="5" t="s">
        <v>546</v>
      </c>
      <c r="R139" s="3" t="s">
        <v>547</v>
      </c>
    </row>
    <row r="140" spans="2:18" ht="135" x14ac:dyDescent="0.25">
      <c r="B140" s="5" t="s">
        <v>162</v>
      </c>
      <c r="C140" s="5" t="s">
        <v>739</v>
      </c>
      <c r="D140" s="5" t="s">
        <v>738</v>
      </c>
      <c r="E140" s="6" t="s">
        <v>79</v>
      </c>
      <c r="F140" s="6" t="s">
        <v>991</v>
      </c>
      <c r="G140" s="6" t="s">
        <v>737</v>
      </c>
      <c r="H140" s="5" t="s">
        <v>744</v>
      </c>
      <c r="I140" s="5" t="s">
        <v>748</v>
      </c>
      <c r="J140" s="5"/>
      <c r="K140" s="6" t="s">
        <v>76</v>
      </c>
      <c r="L140" s="5" t="s">
        <v>120</v>
      </c>
      <c r="M140" s="5" t="s">
        <v>161</v>
      </c>
      <c r="N140" s="5" t="s">
        <v>121</v>
      </c>
      <c r="O140" s="9">
        <v>1983</v>
      </c>
      <c r="P140" s="5" t="s">
        <v>160</v>
      </c>
      <c r="Q140" s="5" t="s">
        <v>743</v>
      </c>
      <c r="R140" s="3" t="s">
        <v>735</v>
      </c>
    </row>
    <row r="141" spans="2:18" ht="90" x14ac:dyDescent="0.25">
      <c r="B141" s="5" t="s">
        <v>581</v>
      </c>
      <c r="C141" s="5" t="s">
        <v>595</v>
      </c>
      <c r="D141" s="5" t="s">
        <v>324</v>
      </c>
      <c r="E141" s="6" t="s">
        <v>79</v>
      </c>
      <c r="F141" s="6" t="s">
        <v>553</v>
      </c>
      <c r="G141" s="6" t="s">
        <v>584</v>
      </c>
      <c r="H141" s="5" t="s">
        <v>585</v>
      </c>
      <c r="I141" s="5" t="s">
        <v>586</v>
      </c>
      <c r="J141" s="5"/>
      <c r="K141" s="6" t="s">
        <v>76</v>
      </c>
      <c r="L141" s="5" t="s">
        <v>578</v>
      </c>
      <c r="M141" s="5" t="s">
        <v>579</v>
      </c>
      <c r="N141" s="5" t="s">
        <v>580</v>
      </c>
      <c r="O141" s="9">
        <v>1983</v>
      </c>
      <c r="P141" s="5"/>
      <c r="Q141" s="5" t="s">
        <v>587</v>
      </c>
      <c r="R141" s="3" t="s">
        <v>582</v>
      </c>
    </row>
    <row r="142" spans="2:18" ht="76.5" x14ac:dyDescent="0.25">
      <c r="B142" s="21" t="s">
        <v>733</v>
      </c>
      <c r="C142" s="21"/>
      <c r="D142" s="21" t="s">
        <v>734</v>
      </c>
      <c r="E142" s="23" t="s">
        <v>79</v>
      </c>
      <c r="F142" s="23"/>
      <c r="G142" s="23"/>
      <c r="H142" s="21"/>
      <c r="I142" s="21"/>
      <c r="J142" s="21"/>
      <c r="K142" s="23"/>
      <c r="L142" s="21" t="s">
        <v>165</v>
      </c>
      <c r="M142" s="21" t="s">
        <v>177</v>
      </c>
      <c r="N142" s="21" t="s">
        <v>176</v>
      </c>
      <c r="O142" s="24">
        <v>1982</v>
      </c>
      <c r="P142" s="21" t="s">
        <v>180</v>
      </c>
      <c r="Q142" s="21" t="s">
        <v>179</v>
      </c>
      <c r="R142" s="25" t="s">
        <v>178</v>
      </c>
    </row>
    <row r="143" spans="2:18" ht="76.5" x14ac:dyDescent="0.25">
      <c r="B143" s="32"/>
      <c r="C143" s="32"/>
      <c r="D143" s="32" t="s">
        <v>259</v>
      </c>
      <c r="E143" s="33"/>
      <c r="F143" s="33"/>
      <c r="G143" s="33"/>
      <c r="H143" s="32"/>
      <c r="I143" s="32"/>
      <c r="J143" s="32"/>
      <c r="K143" s="33"/>
      <c r="L143" s="32" t="s">
        <v>686</v>
      </c>
      <c r="M143" s="32" t="s">
        <v>224</v>
      </c>
      <c r="N143" s="32" t="s">
        <v>684</v>
      </c>
      <c r="O143" s="34">
        <v>1982</v>
      </c>
      <c r="P143" s="32"/>
      <c r="Q143" s="32" t="s">
        <v>685</v>
      </c>
      <c r="R143" s="35"/>
    </row>
    <row r="144" spans="2:18" ht="60" x14ac:dyDescent="0.25">
      <c r="B144" s="5"/>
      <c r="C144" s="5"/>
      <c r="D144" s="5"/>
      <c r="E144" s="6"/>
      <c r="F144" s="6"/>
      <c r="G144" s="6"/>
      <c r="H144" s="5"/>
      <c r="I144" s="5"/>
      <c r="J144" s="5"/>
      <c r="K144" s="6"/>
      <c r="L144" s="5" t="s">
        <v>976</v>
      </c>
      <c r="M144" s="5" t="s">
        <v>974</v>
      </c>
      <c r="N144" s="5" t="s">
        <v>975</v>
      </c>
      <c r="O144" s="9">
        <v>1982</v>
      </c>
      <c r="P144" s="5"/>
      <c r="Q144" s="5"/>
      <c r="R144" s="3" t="s">
        <v>977</v>
      </c>
    </row>
    <row r="145" spans="2:18" ht="76.5" x14ac:dyDescent="0.25">
      <c r="B145" s="26" t="s">
        <v>302</v>
      </c>
      <c r="C145" s="26" t="s">
        <v>1035</v>
      </c>
      <c r="D145" s="26" t="s">
        <v>728</v>
      </c>
      <c r="E145" s="27" t="s">
        <v>79</v>
      </c>
      <c r="F145" s="27" t="s">
        <v>1034</v>
      </c>
      <c r="G145" s="27" t="s">
        <v>729</v>
      </c>
      <c r="H145" s="26" t="s">
        <v>730</v>
      </c>
      <c r="I145" s="27" t="s">
        <v>543</v>
      </c>
      <c r="J145" s="26"/>
      <c r="K145" s="27" t="s">
        <v>76</v>
      </c>
      <c r="L145" s="26" t="s">
        <v>293</v>
      </c>
      <c r="M145" s="26" t="s">
        <v>288</v>
      </c>
      <c r="N145" s="26" t="s">
        <v>297</v>
      </c>
      <c r="O145" s="28">
        <v>1982</v>
      </c>
      <c r="P145" s="26" t="s">
        <v>298</v>
      </c>
      <c r="Q145" s="26" t="s">
        <v>299</v>
      </c>
      <c r="R145" s="29" t="s">
        <v>301</v>
      </c>
    </row>
    <row r="146" spans="2:18" ht="114.75" x14ac:dyDescent="0.25">
      <c r="B146" s="21" t="s">
        <v>204</v>
      </c>
      <c r="C146" s="21"/>
      <c r="D146" s="21"/>
      <c r="E146" s="23"/>
      <c r="F146" s="23"/>
      <c r="G146" s="23"/>
      <c r="H146" s="21"/>
      <c r="I146" s="21"/>
      <c r="J146" s="21"/>
      <c r="K146" s="23"/>
      <c r="L146" s="21" t="s">
        <v>201</v>
      </c>
      <c r="M146" s="21" t="s">
        <v>186</v>
      </c>
      <c r="N146" s="21" t="s">
        <v>204</v>
      </c>
      <c r="O146" s="24">
        <v>1981</v>
      </c>
      <c r="P146" s="21" t="s">
        <v>202</v>
      </c>
      <c r="Q146" s="21" t="s">
        <v>203</v>
      </c>
      <c r="R146" s="25" t="s">
        <v>727</v>
      </c>
    </row>
    <row r="147" spans="2:18" ht="60" x14ac:dyDescent="0.25">
      <c r="B147" s="21" t="s">
        <v>495</v>
      </c>
      <c r="C147" s="21"/>
      <c r="D147" s="21" t="s">
        <v>259</v>
      </c>
      <c r="E147" s="23"/>
      <c r="F147" s="23"/>
      <c r="G147" s="23"/>
      <c r="H147" s="21"/>
      <c r="I147" s="21"/>
      <c r="J147" s="21"/>
      <c r="K147" s="23"/>
      <c r="L147" s="21" t="s">
        <v>496</v>
      </c>
      <c r="M147" s="21" t="s">
        <v>186</v>
      </c>
      <c r="N147" s="21" t="s">
        <v>497</v>
      </c>
      <c r="O147" s="24">
        <v>1981</v>
      </c>
      <c r="P147" s="21"/>
      <c r="Q147" s="21" t="s">
        <v>498</v>
      </c>
      <c r="R147" s="25" t="s">
        <v>499</v>
      </c>
    </row>
    <row r="148" spans="2:18" ht="56.25" customHeight="1" x14ac:dyDescent="0.25">
      <c r="B148" s="26" t="s">
        <v>703</v>
      </c>
      <c r="C148" s="26" t="s">
        <v>708</v>
      </c>
      <c r="D148" s="26" t="s">
        <v>259</v>
      </c>
      <c r="E148" s="27"/>
      <c r="F148" s="27" t="s">
        <v>560</v>
      </c>
      <c r="G148" s="27" t="s">
        <v>704</v>
      </c>
      <c r="H148" s="26" t="s">
        <v>707</v>
      </c>
      <c r="I148" s="26"/>
      <c r="J148" s="26" t="s">
        <v>705</v>
      </c>
      <c r="K148" s="27" t="s">
        <v>76</v>
      </c>
      <c r="L148" s="26" t="s">
        <v>223</v>
      </c>
      <c r="M148" s="26" t="s">
        <v>224</v>
      </c>
      <c r="N148" s="26" t="s">
        <v>258</v>
      </c>
      <c r="O148" s="28">
        <v>1981</v>
      </c>
      <c r="P148" s="26"/>
      <c r="Q148" s="26" t="s">
        <v>706</v>
      </c>
      <c r="R148" s="29" t="s">
        <v>709</v>
      </c>
    </row>
    <row r="149" spans="2:18" ht="63.75" x14ac:dyDescent="0.25">
      <c r="B149" s="21" t="s">
        <v>714</v>
      </c>
      <c r="C149" s="21"/>
      <c r="D149" s="21"/>
      <c r="E149" s="23"/>
      <c r="F149" s="23"/>
      <c r="G149" s="23"/>
      <c r="H149" s="21"/>
      <c r="I149" s="21"/>
      <c r="J149" s="21"/>
      <c r="K149" s="23"/>
      <c r="L149" s="21" t="s">
        <v>712</v>
      </c>
      <c r="M149" s="21" t="s">
        <v>711</v>
      </c>
      <c r="N149" s="21" t="s">
        <v>710</v>
      </c>
      <c r="O149" s="24">
        <v>1980</v>
      </c>
      <c r="P149" s="21"/>
      <c r="Q149" s="21"/>
      <c r="R149" s="25" t="s">
        <v>713</v>
      </c>
    </row>
    <row r="150" spans="2:18" ht="75" x14ac:dyDescent="0.25">
      <c r="B150" s="32"/>
      <c r="C150" s="32"/>
      <c r="D150" s="32" t="s">
        <v>259</v>
      </c>
      <c r="E150" s="33"/>
      <c r="F150" s="33"/>
      <c r="G150" s="33"/>
      <c r="H150" s="32"/>
      <c r="I150" s="32"/>
      <c r="J150" s="32"/>
      <c r="K150" s="33"/>
      <c r="L150" s="32" t="s">
        <v>691</v>
      </c>
      <c r="M150" s="32" t="s">
        <v>224</v>
      </c>
      <c r="N150" s="32" t="s">
        <v>690</v>
      </c>
      <c r="O150" s="34">
        <v>1980</v>
      </c>
      <c r="P150" s="32"/>
      <c r="Q150" s="32"/>
      <c r="R150" s="35"/>
    </row>
    <row r="151" spans="2:18" ht="89.25" x14ac:dyDescent="0.25">
      <c r="B151" s="5"/>
      <c r="C151" s="5"/>
      <c r="D151" s="5"/>
      <c r="E151" s="6"/>
      <c r="F151" s="6"/>
      <c r="G151" s="6"/>
      <c r="H151" s="5"/>
      <c r="I151" s="5"/>
      <c r="J151" s="5"/>
      <c r="K151" s="6"/>
      <c r="L151" s="5" t="s">
        <v>1019</v>
      </c>
      <c r="M151" s="5"/>
      <c r="N151" s="5" t="s">
        <v>1020</v>
      </c>
      <c r="O151" s="9">
        <v>1980</v>
      </c>
      <c r="P151" s="5"/>
      <c r="Q151" s="5"/>
      <c r="R151" s="3" t="s">
        <v>994</v>
      </c>
    </row>
    <row r="152" spans="2:18" ht="30" x14ac:dyDescent="0.25">
      <c r="B152" s="5"/>
      <c r="C152" s="5"/>
      <c r="D152" s="5"/>
      <c r="E152" s="6"/>
      <c r="F152" s="6"/>
      <c r="G152" s="6"/>
      <c r="H152" s="5"/>
      <c r="I152" s="5"/>
      <c r="J152" s="5"/>
      <c r="K152" s="6"/>
      <c r="L152" s="5" t="s">
        <v>1018</v>
      </c>
      <c r="M152" s="5" t="s">
        <v>1017</v>
      </c>
      <c r="N152" s="5" t="s">
        <v>1016</v>
      </c>
      <c r="O152" s="9">
        <v>1980</v>
      </c>
      <c r="P152" s="5"/>
      <c r="Q152" s="5"/>
      <c r="R152" s="3" t="s">
        <v>994</v>
      </c>
    </row>
    <row r="153" spans="2:18" ht="63.75" x14ac:dyDescent="0.25">
      <c r="B153" s="5"/>
      <c r="C153" s="5"/>
      <c r="D153" s="5"/>
      <c r="E153" s="6"/>
      <c r="F153" s="6"/>
      <c r="G153" s="6"/>
      <c r="H153" s="5"/>
      <c r="I153" s="5"/>
      <c r="J153" s="5"/>
      <c r="K153" s="6"/>
      <c r="L153" s="5" t="s">
        <v>1011</v>
      </c>
      <c r="M153" s="5" t="s">
        <v>1006</v>
      </c>
      <c r="N153" s="5" t="s">
        <v>1010</v>
      </c>
      <c r="O153" s="9">
        <v>1980</v>
      </c>
      <c r="P153" s="5"/>
      <c r="Q153" s="5"/>
      <c r="R153" s="3" t="s">
        <v>1012</v>
      </c>
    </row>
    <row r="154" spans="2:18" ht="114.75" x14ac:dyDescent="0.25">
      <c r="B154" s="26" t="s">
        <v>183</v>
      </c>
      <c r="C154" s="26" t="s">
        <v>612</v>
      </c>
      <c r="D154" s="26" t="s">
        <v>259</v>
      </c>
      <c r="E154" s="27"/>
      <c r="F154" s="27" t="s">
        <v>560</v>
      </c>
      <c r="G154" s="27" t="s">
        <v>613</v>
      </c>
      <c r="H154" s="26" t="s">
        <v>624</v>
      </c>
      <c r="I154" s="27" t="s">
        <v>543</v>
      </c>
      <c r="J154" s="26" t="s">
        <v>705</v>
      </c>
      <c r="K154" s="27" t="s">
        <v>76</v>
      </c>
      <c r="L154" s="26" t="s">
        <v>182</v>
      </c>
      <c r="M154" s="26" t="s">
        <v>181</v>
      </c>
      <c r="N154" s="26" t="s">
        <v>248</v>
      </c>
      <c r="O154" s="28">
        <v>1980</v>
      </c>
      <c r="P154" s="26"/>
      <c r="Q154" s="26" t="s">
        <v>446</v>
      </c>
      <c r="R154" s="29" t="s">
        <v>614</v>
      </c>
    </row>
    <row r="155" spans="2:18" ht="51" x14ac:dyDescent="0.25">
      <c r="B155" s="5" t="s">
        <v>222</v>
      </c>
      <c r="C155" s="5" t="s">
        <v>221</v>
      </c>
      <c r="D155" s="5"/>
      <c r="E155" s="6"/>
      <c r="F155" s="6"/>
      <c r="G155" s="6"/>
      <c r="H155" s="5"/>
      <c r="I155" s="5"/>
      <c r="J155" s="5"/>
      <c r="K155" s="6"/>
      <c r="L155" s="5" t="s">
        <v>220</v>
      </c>
      <c r="M155" s="5"/>
      <c r="N155" s="5" t="s">
        <v>219</v>
      </c>
      <c r="O155" s="9">
        <v>1979</v>
      </c>
      <c r="P155" s="5"/>
      <c r="Q155" s="5"/>
      <c r="R155" s="3"/>
    </row>
    <row r="156" spans="2:18" ht="210" x14ac:dyDescent="0.25">
      <c r="B156" s="32"/>
      <c r="C156" s="32"/>
      <c r="D156" s="32"/>
      <c r="E156" s="33"/>
      <c r="F156" s="33"/>
      <c r="G156" s="33"/>
      <c r="H156" s="32"/>
      <c r="I156" s="32"/>
      <c r="J156" s="32"/>
      <c r="K156" s="33"/>
      <c r="L156" s="32" t="s">
        <v>721</v>
      </c>
      <c r="M156" s="32" t="s">
        <v>722</v>
      </c>
      <c r="N156" s="32" t="s">
        <v>723</v>
      </c>
      <c r="O156" s="34">
        <v>1979</v>
      </c>
      <c r="P156" s="32"/>
      <c r="Q156" s="32"/>
      <c r="R156" s="35"/>
    </row>
    <row r="157" spans="2:18" ht="63.75" x14ac:dyDescent="0.25">
      <c r="B157" s="32"/>
      <c r="C157" s="32"/>
      <c r="D157" s="32" t="s">
        <v>259</v>
      </c>
      <c r="E157" s="33"/>
      <c r="F157" s="33"/>
      <c r="G157" s="33"/>
      <c r="H157" s="32"/>
      <c r="I157" s="32"/>
      <c r="J157" s="32"/>
      <c r="K157" s="33"/>
      <c r="L157" s="32" t="s">
        <v>693</v>
      </c>
      <c r="M157" s="32" t="s">
        <v>5</v>
      </c>
      <c r="N157" s="32" t="s">
        <v>692</v>
      </c>
      <c r="O157" s="34">
        <v>1979</v>
      </c>
      <c r="P157" s="32"/>
      <c r="Q157" s="32"/>
      <c r="R157" s="35"/>
    </row>
    <row r="158" spans="2:18" ht="76.5" x14ac:dyDescent="0.25">
      <c r="B158" s="5"/>
      <c r="C158" s="5"/>
      <c r="D158" s="5"/>
      <c r="E158" s="6"/>
      <c r="F158" s="6"/>
      <c r="G158" s="6"/>
      <c r="H158" s="5"/>
      <c r="I158" s="5"/>
      <c r="J158" s="5"/>
      <c r="K158" s="6"/>
      <c r="L158" s="5" t="s">
        <v>1007</v>
      </c>
      <c r="M158" s="5" t="s">
        <v>1008</v>
      </c>
      <c r="N158" s="5" t="s">
        <v>1009</v>
      </c>
      <c r="O158" s="9">
        <v>1979</v>
      </c>
      <c r="P158" s="5"/>
      <c r="Q158" s="5"/>
      <c r="R158" s="3" t="s">
        <v>994</v>
      </c>
    </row>
    <row r="159" spans="2:18" ht="63.75" x14ac:dyDescent="0.25">
      <c r="B159" s="5" t="s">
        <v>200</v>
      </c>
      <c r="C159" s="5" t="s">
        <v>1168</v>
      </c>
      <c r="D159" s="5" t="s">
        <v>259</v>
      </c>
      <c r="E159" s="6"/>
      <c r="F159" s="6" t="s">
        <v>1169</v>
      </c>
      <c r="G159" s="6" t="s">
        <v>1170</v>
      </c>
      <c r="H159" s="5" t="s">
        <v>1171</v>
      </c>
      <c r="I159" s="6" t="s">
        <v>543</v>
      </c>
      <c r="J159" s="6" t="s">
        <v>349</v>
      </c>
      <c r="K159" s="6" t="s">
        <v>76</v>
      </c>
      <c r="L159" s="5" t="s">
        <v>659</v>
      </c>
      <c r="M159" s="5" t="s">
        <v>217</v>
      </c>
      <c r="N159" s="5" t="s">
        <v>718</v>
      </c>
      <c r="O159" s="9">
        <v>1979</v>
      </c>
      <c r="P159" s="5"/>
      <c r="Q159" s="5" t="s">
        <v>1172</v>
      </c>
      <c r="R159" s="3" t="s">
        <v>1173</v>
      </c>
    </row>
    <row r="160" spans="2:18" ht="90" x14ac:dyDescent="0.25">
      <c r="B160" s="32"/>
      <c r="C160" s="32"/>
      <c r="D160" s="32"/>
      <c r="E160" s="33"/>
      <c r="F160" s="33"/>
      <c r="G160" s="33"/>
      <c r="H160" s="32"/>
      <c r="I160" s="32"/>
      <c r="J160" s="32"/>
      <c r="K160" s="33"/>
      <c r="L160" s="32" t="s">
        <v>724</v>
      </c>
      <c r="M160" s="32" t="s">
        <v>725</v>
      </c>
      <c r="N160" s="32" t="s">
        <v>726</v>
      </c>
      <c r="O160" s="34">
        <v>1977</v>
      </c>
      <c r="P160" s="32"/>
      <c r="Q160" s="32"/>
      <c r="R160" s="35"/>
    </row>
    <row r="161" spans="2:18" ht="63.75" x14ac:dyDescent="0.25">
      <c r="B161" s="32"/>
      <c r="C161" s="32"/>
      <c r="D161" s="32" t="s">
        <v>259</v>
      </c>
      <c r="E161" s="33"/>
      <c r="F161" s="33"/>
      <c r="G161" s="33"/>
      <c r="H161" s="32"/>
      <c r="I161" s="32"/>
      <c r="J161" s="32"/>
      <c r="K161" s="33"/>
      <c r="L161" s="32" t="s">
        <v>680</v>
      </c>
      <c r="M161" s="32" t="s">
        <v>3</v>
      </c>
      <c r="N161" s="32" t="s">
        <v>679</v>
      </c>
      <c r="O161" s="34">
        <v>1977</v>
      </c>
      <c r="P161" s="32"/>
      <c r="Q161" s="32" t="s">
        <v>681</v>
      </c>
      <c r="R161" s="35"/>
    </row>
    <row r="162" spans="2:18" ht="90" x14ac:dyDescent="0.25">
      <c r="B162" s="5"/>
      <c r="C162" s="5"/>
      <c r="D162" s="5"/>
      <c r="E162" s="6"/>
      <c r="F162" s="6"/>
      <c r="G162" s="6"/>
      <c r="H162" s="5"/>
      <c r="I162" s="5"/>
      <c r="J162" s="5"/>
      <c r="K162" s="6"/>
      <c r="L162" s="5" t="s">
        <v>1013</v>
      </c>
      <c r="M162" s="5" t="s">
        <v>1014</v>
      </c>
      <c r="N162" s="5" t="s">
        <v>1015</v>
      </c>
      <c r="O162" s="9">
        <v>1977</v>
      </c>
      <c r="P162" s="5"/>
      <c r="Q162" s="5"/>
      <c r="R162" s="3" t="s">
        <v>994</v>
      </c>
    </row>
    <row r="163" spans="2:18" ht="102" x14ac:dyDescent="0.25">
      <c r="B163" s="32"/>
      <c r="C163" s="32"/>
      <c r="D163" s="32"/>
      <c r="E163" s="33"/>
      <c r="F163" s="33"/>
      <c r="G163" s="33"/>
      <c r="H163" s="32"/>
      <c r="I163" s="32"/>
      <c r="J163" s="32"/>
      <c r="K163" s="33"/>
      <c r="L163" s="32" t="s">
        <v>1185</v>
      </c>
      <c r="M163" s="32" t="s">
        <v>725</v>
      </c>
      <c r="N163" s="32" t="s">
        <v>1184</v>
      </c>
      <c r="O163" s="34">
        <v>1977</v>
      </c>
      <c r="P163" s="32"/>
      <c r="Q163" s="32"/>
      <c r="R163" s="32"/>
    </row>
    <row r="164" spans="2:18" ht="102" x14ac:dyDescent="0.25">
      <c r="B164" s="5"/>
      <c r="C164" s="5"/>
      <c r="D164" s="5"/>
      <c r="E164" s="6"/>
      <c r="F164" s="6"/>
      <c r="G164" s="6"/>
      <c r="H164" s="5"/>
      <c r="I164" s="5"/>
      <c r="J164" s="5"/>
      <c r="K164" s="6"/>
      <c r="L164" s="5" t="s">
        <v>997</v>
      </c>
      <c r="M164" s="5" t="s">
        <v>998</v>
      </c>
      <c r="N164" s="5" t="s">
        <v>999</v>
      </c>
      <c r="O164" s="9">
        <v>1976</v>
      </c>
      <c r="P164" s="5"/>
      <c r="Q164" s="5"/>
      <c r="R164" s="3"/>
    </row>
    <row r="165" spans="2:18" ht="45" x14ac:dyDescent="0.25">
      <c r="B165" s="32"/>
      <c r="C165" s="32"/>
      <c r="D165" s="32"/>
      <c r="E165" s="33"/>
      <c r="F165" s="33"/>
      <c r="G165" s="33"/>
      <c r="H165" s="32"/>
      <c r="I165" s="32"/>
      <c r="J165" s="32"/>
      <c r="K165" s="33"/>
      <c r="L165" s="32" t="s">
        <v>731</v>
      </c>
      <c r="M165" s="32" t="s">
        <v>217</v>
      </c>
      <c r="N165" s="32" t="s">
        <v>732</v>
      </c>
      <c r="O165" s="34">
        <v>1975</v>
      </c>
      <c r="P165" s="32"/>
      <c r="Q165" s="32"/>
      <c r="R165" s="35"/>
    </row>
    <row r="166" spans="2:18" ht="90" x14ac:dyDescent="0.25">
      <c r="B166" s="32"/>
      <c r="C166" s="32"/>
      <c r="D166" s="32"/>
      <c r="E166" s="33"/>
      <c r="F166" s="33"/>
      <c r="G166" s="33"/>
      <c r="H166" s="32"/>
      <c r="I166" s="32"/>
      <c r="J166" s="32"/>
      <c r="K166" s="33"/>
      <c r="L166" s="32" t="s">
        <v>716</v>
      </c>
      <c r="M166" s="32"/>
      <c r="N166" s="32" t="s">
        <v>715</v>
      </c>
      <c r="O166" s="34">
        <v>1975</v>
      </c>
      <c r="P166" s="32"/>
      <c r="Q166" s="32"/>
      <c r="R166" s="35" t="s">
        <v>717</v>
      </c>
    </row>
    <row r="167" spans="2:18" ht="105" x14ac:dyDescent="0.25">
      <c r="B167" s="32"/>
      <c r="C167" s="32"/>
      <c r="D167" s="32"/>
      <c r="E167" s="33"/>
      <c r="F167" s="33"/>
      <c r="G167" s="33"/>
      <c r="H167" s="32"/>
      <c r="I167" s="32"/>
      <c r="J167" s="32"/>
      <c r="K167" s="33"/>
      <c r="L167" s="32" t="s">
        <v>720</v>
      </c>
      <c r="M167" s="32" t="s">
        <v>68</v>
      </c>
      <c r="N167" s="32" t="s">
        <v>719</v>
      </c>
      <c r="O167" s="34">
        <v>1975</v>
      </c>
      <c r="P167" s="32"/>
      <c r="Q167" s="32"/>
      <c r="R167" s="35"/>
    </row>
    <row r="168" spans="2:18" ht="63.75" x14ac:dyDescent="0.25">
      <c r="B168" s="32"/>
      <c r="C168" s="32" t="s">
        <v>736</v>
      </c>
      <c r="D168" s="32" t="s">
        <v>259</v>
      </c>
      <c r="E168" s="33"/>
      <c r="F168" s="33" t="s">
        <v>560</v>
      </c>
      <c r="G168" s="33"/>
      <c r="H168" s="32"/>
      <c r="I168" s="32"/>
      <c r="J168" s="32"/>
      <c r="K168" s="33"/>
      <c r="L168" s="32" t="s">
        <v>683</v>
      </c>
      <c r="M168" s="32" t="s">
        <v>125</v>
      </c>
      <c r="N168" s="32" t="s">
        <v>682</v>
      </c>
      <c r="O168" s="34">
        <v>1974</v>
      </c>
      <c r="P168" s="32"/>
      <c r="Q168" s="32" t="s">
        <v>681</v>
      </c>
      <c r="R168" s="35"/>
    </row>
    <row r="169" spans="2:18" ht="45" x14ac:dyDescent="0.25">
      <c r="B169" s="5" t="s">
        <v>590</v>
      </c>
      <c r="C169" s="5" t="s">
        <v>593</v>
      </c>
      <c r="D169" s="5" t="s">
        <v>349</v>
      </c>
      <c r="E169" s="6"/>
      <c r="F169" s="6" t="s">
        <v>349</v>
      </c>
      <c r="G169" s="6" t="s">
        <v>349</v>
      </c>
      <c r="H169" s="6" t="s">
        <v>349</v>
      </c>
      <c r="I169" s="6" t="s">
        <v>349</v>
      </c>
      <c r="J169" s="6" t="s">
        <v>349</v>
      </c>
      <c r="K169" s="6" t="s">
        <v>349</v>
      </c>
      <c r="L169" s="5" t="s">
        <v>589</v>
      </c>
      <c r="M169" s="5" t="s">
        <v>3</v>
      </c>
      <c r="N169" s="5" t="s">
        <v>588</v>
      </c>
      <c r="O169" s="9">
        <v>1974</v>
      </c>
      <c r="P169" s="5"/>
      <c r="Q169" s="5" t="s">
        <v>591</v>
      </c>
      <c r="R169" s="3" t="s">
        <v>592</v>
      </c>
    </row>
    <row r="170" spans="2:18" ht="63.75" x14ac:dyDescent="0.25">
      <c r="B170" s="32"/>
      <c r="C170" s="32"/>
      <c r="D170" s="32"/>
      <c r="E170" s="33"/>
      <c r="F170" s="33"/>
      <c r="G170" s="33"/>
      <c r="H170" s="32"/>
      <c r="I170" s="32"/>
      <c r="J170" s="32"/>
      <c r="K170" s="33"/>
      <c r="L170" s="32" t="s">
        <v>688</v>
      </c>
      <c r="M170" s="32" t="s">
        <v>4</v>
      </c>
      <c r="N170" s="32" t="s">
        <v>687</v>
      </c>
      <c r="O170" s="34">
        <v>1966</v>
      </c>
      <c r="P170" s="32"/>
      <c r="Q170" s="32" t="s">
        <v>681</v>
      </c>
      <c r="R170" s="35"/>
    </row>
    <row r="171" spans="2:18" ht="140.25" x14ac:dyDescent="0.25">
      <c r="B171" s="32"/>
      <c r="C171" s="32"/>
      <c r="D171" s="32" t="s">
        <v>259</v>
      </c>
      <c r="E171" s="33"/>
      <c r="F171" s="33"/>
      <c r="G171" s="33"/>
      <c r="H171" s="32"/>
      <c r="I171" s="32"/>
      <c r="J171" s="32"/>
      <c r="K171" s="33"/>
      <c r="L171" s="32" t="s">
        <v>695</v>
      </c>
      <c r="M171" s="32" t="s">
        <v>696</v>
      </c>
      <c r="N171" s="32" t="s">
        <v>694</v>
      </c>
      <c r="O171" s="34">
        <v>1966</v>
      </c>
      <c r="P171" s="32"/>
      <c r="Q171" s="32"/>
      <c r="R171" s="35"/>
    </row>
  </sheetData>
  <mergeCells count="4">
    <mergeCell ref="D3:G3"/>
    <mergeCell ref="D4:G4"/>
    <mergeCell ref="D5:G5"/>
    <mergeCell ref="C2:G2"/>
  </mergeCells>
  <conditionalFormatting sqref="P8:Q8">
    <cfRule type="duplicateValues" dxfId="0" priority="3"/>
  </conditionalFormatting>
  <dataValidations count="1">
    <dataValidation type="list" allowBlank="1" showInputMessage="1" showErrorMessage="1" sqref="B8:K8">
      <formula1>Energy_Sector</formula1>
    </dataValidation>
  </dataValidations>
  <pageMargins left="0.7" right="0.7" top="0.75" bottom="0.75" header="0.3" footer="0.3"/>
  <pageSetup orientation="portrait" verticalDpi="0"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29"/>
  <sheetViews>
    <sheetView zoomScale="85" zoomScaleNormal="85" workbookViewId="0">
      <pane ySplit="3" topLeftCell="A37" activePane="bottomLeft" state="frozen"/>
      <selection pane="bottomLeft" activeCell="B2" sqref="B2:L60"/>
    </sheetView>
  </sheetViews>
  <sheetFormatPr defaultRowHeight="15" x14ac:dyDescent="0.25"/>
  <cols>
    <col min="1" max="1" width="4" customWidth="1"/>
    <col min="2" max="2" width="19.7109375" style="48" customWidth="1"/>
    <col min="3" max="3" width="17.140625" style="48" customWidth="1"/>
    <col min="4" max="4" width="10.140625" style="45" customWidth="1"/>
    <col min="5" max="5" width="7.85546875" style="45" customWidth="1"/>
    <col min="6" max="6" width="7.7109375" style="45" customWidth="1"/>
    <col min="7" max="7" width="7.85546875" style="45" customWidth="1"/>
    <col min="8" max="8" width="6.7109375" style="45" customWidth="1"/>
    <col min="9" max="10" width="6.28515625" style="45" customWidth="1"/>
    <col min="11" max="11" width="6.42578125" style="45" customWidth="1"/>
    <col min="12" max="12" width="6.5703125" style="45" customWidth="1"/>
    <col min="13" max="13" width="7.140625" style="45" customWidth="1"/>
    <col min="14" max="14" width="4.7109375" customWidth="1"/>
    <col min="15" max="15" width="6" style="4" customWidth="1"/>
  </cols>
  <sheetData>
    <row r="1" spans="2:15" ht="15.75" thickBot="1" x14ac:dyDescent="0.3"/>
    <row r="2" spans="2:15" ht="15.75" thickBot="1" x14ac:dyDescent="0.3">
      <c r="B2" s="114" t="s">
        <v>15</v>
      </c>
      <c r="C2" s="114" t="s">
        <v>467</v>
      </c>
      <c r="D2" s="114" t="s">
        <v>448</v>
      </c>
      <c r="E2" s="119" t="s">
        <v>44</v>
      </c>
      <c r="F2" s="114" t="s">
        <v>45</v>
      </c>
      <c r="G2" s="116" t="s">
        <v>1228</v>
      </c>
      <c r="H2" s="116"/>
      <c r="I2" s="116"/>
      <c r="J2" s="117"/>
      <c r="K2" s="116" t="s">
        <v>1229</v>
      </c>
      <c r="L2" s="118"/>
    </row>
    <row r="3" spans="2:15" s="2" customFormat="1" ht="15.75" thickBot="1" x14ac:dyDescent="0.3">
      <c r="B3" s="115"/>
      <c r="C3" s="115"/>
      <c r="D3" s="115"/>
      <c r="E3" s="120"/>
      <c r="F3" s="115"/>
      <c r="G3" s="102" t="s">
        <v>16</v>
      </c>
      <c r="H3" s="104" t="s">
        <v>19</v>
      </c>
      <c r="I3" s="105" t="s">
        <v>20</v>
      </c>
      <c r="J3" s="103" t="s">
        <v>21</v>
      </c>
      <c r="K3" s="102" t="s">
        <v>1230</v>
      </c>
      <c r="L3" s="101" t="s">
        <v>1231</v>
      </c>
    </row>
    <row r="4" spans="2:15" ht="30" x14ac:dyDescent="0.25">
      <c r="B4" s="112" t="s">
        <v>1215</v>
      </c>
      <c r="C4" s="63" t="s">
        <v>469</v>
      </c>
      <c r="D4" s="63" t="s">
        <v>450</v>
      </c>
      <c r="E4" s="64"/>
      <c r="F4" s="65"/>
      <c r="G4" s="50"/>
      <c r="H4" s="66"/>
      <c r="I4" s="66"/>
      <c r="J4" s="66"/>
      <c r="K4" s="64">
        <v>-0.53</v>
      </c>
      <c r="L4" s="67"/>
      <c r="M4"/>
      <c r="O4"/>
    </row>
    <row r="5" spans="2:15" ht="30" x14ac:dyDescent="0.25">
      <c r="B5" s="90" t="s">
        <v>1214</v>
      </c>
      <c r="C5" s="68" t="s">
        <v>468</v>
      </c>
      <c r="D5" s="68" t="s">
        <v>464</v>
      </c>
      <c r="E5" s="69">
        <v>-0.05</v>
      </c>
      <c r="F5" s="70">
        <v>-0.08</v>
      </c>
      <c r="G5" s="71">
        <f>AVERAGE('Elasticity Table'!$E5:$F5)</f>
        <v>-6.5000000000000002E-2</v>
      </c>
      <c r="H5" s="72"/>
      <c r="I5" s="72"/>
      <c r="J5" s="72"/>
      <c r="K5" s="69"/>
      <c r="L5" s="73"/>
      <c r="M5"/>
      <c r="N5" s="4" t="s">
        <v>16</v>
      </c>
      <c r="O5" t="s">
        <v>17</v>
      </c>
    </row>
    <row r="6" spans="2:15" ht="30" x14ac:dyDescent="0.25">
      <c r="B6" s="113" t="s">
        <v>1214</v>
      </c>
      <c r="C6" s="74" t="s">
        <v>468</v>
      </c>
      <c r="D6" s="74" t="s">
        <v>463</v>
      </c>
      <c r="E6" s="75">
        <v>-0.02</v>
      </c>
      <c r="F6" s="76">
        <v>-0.04</v>
      </c>
      <c r="G6" s="71">
        <f>AVERAGE('Elasticity Table'!$E6:$F6)</f>
        <v>-0.03</v>
      </c>
      <c r="H6" s="72"/>
      <c r="I6" s="72"/>
      <c r="J6" s="72"/>
      <c r="K6" s="75"/>
      <c r="L6" s="77"/>
      <c r="M6"/>
      <c r="N6" s="4" t="s">
        <v>18</v>
      </c>
      <c r="O6" t="s">
        <v>42</v>
      </c>
    </row>
    <row r="7" spans="2:15" ht="30" x14ac:dyDescent="0.25">
      <c r="B7" s="90" t="s">
        <v>1213</v>
      </c>
      <c r="C7" s="68" t="s">
        <v>52</v>
      </c>
      <c r="D7" s="68" t="s">
        <v>451</v>
      </c>
      <c r="E7" s="69"/>
      <c r="F7" s="70"/>
      <c r="G7" s="71">
        <v>-0.35</v>
      </c>
      <c r="H7" s="72">
        <v>-1.01</v>
      </c>
      <c r="I7" s="72">
        <v>0.48</v>
      </c>
      <c r="J7" s="72">
        <v>1.21</v>
      </c>
      <c r="K7" s="69">
        <v>-0.88</v>
      </c>
      <c r="L7" s="73"/>
      <c r="M7"/>
      <c r="N7" s="4" t="s">
        <v>19</v>
      </c>
      <c r="O7" t="s">
        <v>43</v>
      </c>
    </row>
    <row r="8" spans="2:15" ht="30" x14ac:dyDescent="0.25">
      <c r="B8" s="113" t="s">
        <v>1205</v>
      </c>
      <c r="C8" s="74" t="s">
        <v>471</v>
      </c>
      <c r="D8" s="74" t="s">
        <v>1212</v>
      </c>
      <c r="E8" s="75"/>
      <c r="F8" s="76"/>
      <c r="G8" s="71">
        <v>-5.8000000000000003E-2</v>
      </c>
      <c r="H8" s="72">
        <v>-0.182</v>
      </c>
      <c r="I8" s="72">
        <v>0.14199999999999999</v>
      </c>
      <c r="J8" s="72">
        <v>0.44400000000000001</v>
      </c>
      <c r="K8" s="75"/>
      <c r="L8" s="77"/>
      <c r="M8"/>
      <c r="N8" s="4" t="s">
        <v>20</v>
      </c>
      <c r="O8" t="s">
        <v>49</v>
      </c>
    </row>
    <row r="9" spans="2:15" ht="45" x14ac:dyDescent="0.25">
      <c r="B9" s="90" t="s">
        <v>1100</v>
      </c>
      <c r="C9" s="68" t="s">
        <v>470</v>
      </c>
      <c r="D9" s="68" t="s">
        <v>451</v>
      </c>
      <c r="E9" s="69"/>
      <c r="F9" s="70"/>
      <c r="G9" s="71">
        <v>-0.26</v>
      </c>
      <c r="H9" s="72">
        <v>-0.57999999999999996</v>
      </c>
      <c r="I9" s="72">
        <v>0.47</v>
      </c>
      <c r="J9" s="72">
        <v>0.88</v>
      </c>
      <c r="K9" s="69"/>
      <c r="L9" s="73"/>
      <c r="M9"/>
      <c r="N9" s="4" t="s">
        <v>22</v>
      </c>
      <c r="O9" t="s">
        <v>50</v>
      </c>
    </row>
    <row r="10" spans="2:15" x14ac:dyDescent="0.25">
      <c r="B10" s="113" t="s">
        <v>1204</v>
      </c>
      <c r="C10" s="74" t="s">
        <v>468</v>
      </c>
      <c r="D10" s="74" t="s">
        <v>461</v>
      </c>
      <c r="E10" s="75"/>
      <c r="F10" s="76"/>
      <c r="G10" s="71"/>
      <c r="H10" s="72"/>
      <c r="I10" s="72"/>
      <c r="J10" s="72"/>
      <c r="K10" s="75">
        <v>-0.22</v>
      </c>
      <c r="L10" s="77"/>
      <c r="M10"/>
      <c r="N10" s="4" t="s">
        <v>21</v>
      </c>
      <c r="O10" t="s">
        <v>51</v>
      </c>
    </row>
    <row r="11" spans="2:15" x14ac:dyDescent="0.25">
      <c r="B11" s="90" t="s">
        <v>1216</v>
      </c>
      <c r="C11" s="68" t="s">
        <v>473</v>
      </c>
      <c r="D11" s="68" t="s">
        <v>462</v>
      </c>
      <c r="E11" s="69"/>
      <c r="F11" s="70"/>
      <c r="G11" s="71">
        <v>-0.1</v>
      </c>
      <c r="H11" s="72"/>
      <c r="I11" s="72"/>
      <c r="J11" s="72"/>
      <c r="K11" s="69"/>
      <c r="L11" s="73"/>
      <c r="M11"/>
      <c r="O11"/>
    </row>
    <row r="12" spans="2:15" x14ac:dyDescent="0.25">
      <c r="B12" s="113" t="s">
        <v>1217</v>
      </c>
      <c r="C12" s="74" t="s">
        <v>471</v>
      </c>
      <c r="D12" s="74" t="s">
        <v>452</v>
      </c>
      <c r="E12" s="75"/>
      <c r="F12" s="76"/>
      <c r="G12" s="71">
        <v>-0.18</v>
      </c>
      <c r="H12" s="72">
        <v>-1</v>
      </c>
      <c r="I12" s="72">
        <v>0.18</v>
      </c>
      <c r="J12" s="72">
        <v>1</v>
      </c>
      <c r="K12" s="75"/>
      <c r="L12" s="77"/>
      <c r="M12"/>
      <c r="O12"/>
    </row>
    <row r="13" spans="2:15" x14ac:dyDescent="0.25">
      <c r="B13" s="90" t="s">
        <v>1218</v>
      </c>
      <c r="C13" s="68" t="s">
        <v>472</v>
      </c>
      <c r="D13" s="68" t="s">
        <v>456</v>
      </c>
      <c r="E13" s="69">
        <v>-3.4000000000000002E-2</v>
      </c>
      <c r="F13" s="70">
        <v>-7.6999999999999999E-2</v>
      </c>
      <c r="G13" s="71">
        <f>AVERAGE('Elasticity Table'!$E13:$F13)</f>
        <v>-5.5500000000000001E-2</v>
      </c>
      <c r="H13" s="72"/>
      <c r="I13" s="72"/>
      <c r="J13" s="72"/>
      <c r="K13" s="69"/>
      <c r="L13" s="73"/>
      <c r="M13"/>
      <c r="O13"/>
    </row>
    <row r="14" spans="2:15" x14ac:dyDescent="0.25">
      <c r="B14" s="113" t="s">
        <v>1218</v>
      </c>
      <c r="C14" s="74" t="s">
        <v>472</v>
      </c>
      <c r="D14" s="74" t="s">
        <v>457</v>
      </c>
      <c r="E14" s="75">
        <v>-0.21</v>
      </c>
      <c r="F14" s="76">
        <v>-0.34</v>
      </c>
      <c r="G14" s="71"/>
      <c r="H14" s="72"/>
      <c r="I14" s="72"/>
      <c r="J14" s="72"/>
      <c r="K14" s="75"/>
      <c r="L14" s="77"/>
      <c r="M14"/>
      <c r="O14"/>
    </row>
    <row r="15" spans="2:15" x14ac:dyDescent="0.25">
      <c r="B15" s="90" t="s">
        <v>891</v>
      </c>
      <c r="C15" s="68" t="s">
        <v>472</v>
      </c>
      <c r="D15" s="68">
        <v>1981</v>
      </c>
      <c r="E15" s="69"/>
      <c r="F15" s="70"/>
      <c r="G15" s="71">
        <v>-0.23</v>
      </c>
      <c r="H15" s="72"/>
      <c r="I15" s="72">
        <v>0.49</v>
      </c>
      <c r="J15" s="72"/>
      <c r="K15" s="69"/>
      <c r="L15" s="73"/>
      <c r="M15"/>
      <c r="O15"/>
    </row>
    <row r="16" spans="2:15" x14ac:dyDescent="0.25">
      <c r="B16" s="113" t="s">
        <v>1219</v>
      </c>
      <c r="C16" s="74" t="s">
        <v>472</v>
      </c>
      <c r="D16" s="74" t="s">
        <v>458</v>
      </c>
      <c r="E16" s="75"/>
      <c r="F16" s="76"/>
      <c r="G16" s="71">
        <v>-6.8000000000000005E-2</v>
      </c>
      <c r="H16" s="72"/>
      <c r="I16" s="72"/>
      <c r="J16" s="72"/>
      <c r="K16" s="75"/>
      <c r="L16" s="77"/>
      <c r="M16"/>
      <c r="O16"/>
    </row>
    <row r="17" spans="2:15" x14ac:dyDescent="0.25">
      <c r="B17" s="90" t="s">
        <v>1220</v>
      </c>
      <c r="C17" s="68" t="s">
        <v>324</v>
      </c>
      <c r="D17" s="68" t="s">
        <v>456</v>
      </c>
      <c r="E17" s="69">
        <v>-3.4000000000000002E-2</v>
      </c>
      <c r="F17" s="70">
        <v>-7.6999999999999999E-2</v>
      </c>
      <c r="G17" s="71">
        <f>AVERAGE('Elasticity Table'!$E17:$F17)</f>
        <v>-5.5500000000000001E-2</v>
      </c>
      <c r="H17" s="72"/>
      <c r="I17" s="72"/>
      <c r="J17" s="72"/>
      <c r="K17" s="69"/>
      <c r="L17" s="73"/>
      <c r="M17"/>
      <c r="O17"/>
    </row>
    <row r="18" spans="2:15" x14ac:dyDescent="0.25">
      <c r="B18" s="113" t="s">
        <v>1220</v>
      </c>
      <c r="C18" s="74" t="s">
        <v>324</v>
      </c>
      <c r="D18" s="74" t="s">
        <v>459</v>
      </c>
      <c r="E18" s="75"/>
      <c r="F18" s="76"/>
      <c r="G18" s="71"/>
      <c r="H18" s="72">
        <f>(-0.285+-1)/2</f>
        <v>-0.64249999999999996</v>
      </c>
      <c r="I18" s="72"/>
      <c r="J18" s="72"/>
      <c r="K18" s="75"/>
      <c r="L18" s="77"/>
      <c r="M18"/>
      <c r="O18"/>
    </row>
    <row r="19" spans="2:15" x14ac:dyDescent="0.25">
      <c r="B19" s="90" t="s">
        <v>1221</v>
      </c>
      <c r="C19" s="68" t="s">
        <v>472</v>
      </c>
      <c r="D19" s="68" t="s">
        <v>460</v>
      </c>
      <c r="E19" s="69"/>
      <c r="F19" s="70"/>
      <c r="G19" s="71">
        <v>-6.2E-2</v>
      </c>
      <c r="H19" s="72"/>
      <c r="I19" s="72">
        <f>(0.05+0.3)/2</f>
        <v>0.17499999999999999</v>
      </c>
      <c r="J19" s="72"/>
      <c r="K19" s="69"/>
      <c r="L19" s="73"/>
      <c r="M19"/>
      <c r="O19"/>
    </row>
    <row r="20" spans="2:15" x14ac:dyDescent="0.25">
      <c r="B20" s="113" t="s">
        <v>1222</v>
      </c>
      <c r="C20" s="74" t="s">
        <v>472</v>
      </c>
      <c r="D20" s="74" t="s">
        <v>455</v>
      </c>
      <c r="E20" s="75"/>
      <c r="F20" s="76"/>
      <c r="G20" s="71"/>
      <c r="H20" s="72"/>
      <c r="I20" s="72"/>
      <c r="J20" s="72"/>
      <c r="K20" s="75">
        <v>-0.35</v>
      </c>
      <c r="L20" s="77"/>
      <c r="M20"/>
      <c r="O20"/>
    </row>
    <row r="21" spans="2:15" ht="30" x14ac:dyDescent="0.25">
      <c r="B21" s="90" t="s">
        <v>1223</v>
      </c>
      <c r="C21" s="68" t="s">
        <v>472</v>
      </c>
      <c r="D21" s="68" t="s">
        <v>453</v>
      </c>
      <c r="E21" s="69"/>
      <c r="F21" s="70"/>
      <c r="G21" s="71"/>
      <c r="H21" s="72"/>
      <c r="I21" s="72"/>
      <c r="J21" s="72"/>
      <c r="K21" s="69">
        <v>-0.35</v>
      </c>
      <c r="L21" s="73"/>
      <c r="M21"/>
      <c r="O21"/>
    </row>
    <row r="22" spans="2:15" x14ac:dyDescent="0.25">
      <c r="B22" s="113" t="s">
        <v>1224</v>
      </c>
      <c r="C22" s="74" t="s">
        <v>472</v>
      </c>
      <c r="D22" s="74" t="s">
        <v>454</v>
      </c>
      <c r="E22" s="75"/>
      <c r="F22" s="76"/>
      <c r="G22" s="71"/>
      <c r="H22" s="72"/>
      <c r="I22" s="72"/>
      <c r="J22" s="72"/>
      <c r="K22" s="75">
        <v>-0.54300000000000004</v>
      </c>
      <c r="L22" s="77">
        <v>1.6850000000000001</v>
      </c>
      <c r="M22"/>
      <c r="O22"/>
    </row>
    <row r="23" spans="2:15" x14ac:dyDescent="0.25">
      <c r="B23" s="90" t="s">
        <v>1225</v>
      </c>
      <c r="C23" s="68" t="s">
        <v>472</v>
      </c>
      <c r="D23" s="68" t="s">
        <v>449</v>
      </c>
      <c r="E23" s="69"/>
      <c r="F23" s="70"/>
      <c r="G23" s="71"/>
      <c r="H23" s="72">
        <v>-0.73</v>
      </c>
      <c r="I23" s="72"/>
      <c r="J23" s="72">
        <v>1.43</v>
      </c>
      <c r="K23" s="69"/>
      <c r="L23" s="73"/>
      <c r="M23"/>
      <c r="O23"/>
    </row>
    <row r="24" spans="2:15" x14ac:dyDescent="0.25">
      <c r="B24" s="113" t="s">
        <v>1226</v>
      </c>
      <c r="C24" s="74" t="s">
        <v>308</v>
      </c>
      <c r="D24" s="74" t="s">
        <v>452</v>
      </c>
      <c r="E24" s="75"/>
      <c r="F24" s="76"/>
      <c r="G24" s="71">
        <v>-0.18</v>
      </c>
      <c r="H24" s="72">
        <v>-1</v>
      </c>
      <c r="I24" s="72">
        <v>0.18</v>
      </c>
      <c r="J24" s="72">
        <v>1</v>
      </c>
      <c r="K24" s="75"/>
      <c r="L24" s="77"/>
      <c r="M24"/>
      <c r="O24"/>
    </row>
    <row r="25" spans="2:15" ht="15.75" thickBot="1" x14ac:dyDescent="0.3">
      <c r="B25" s="90" t="s">
        <v>1227</v>
      </c>
      <c r="C25" s="68" t="s">
        <v>472</v>
      </c>
      <c r="D25" s="68" t="s">
        <v>466</v>
      </c>
      <c r="E25" s="69"/>
      <c r="F25" s="70"/>
      <c r="G25" s="71"/>
      <c r="H25" s="72"/>
      <c r="I25" s="72"/>
      <c r="J25" s="72"/>
      <c r="K25" s="69">
        <v>-0.499</v>
      </c>
      <c r="L25" s="73"/>
      <c r="M25"/>
      <c r="O25"/>
    </row>
    <row r="26" spans="2:15" ht="30" x14ac:dyDescent="0.25">
      <c r="B26" s="108" t="s">
        <v>868</v>
      </c>
      <c r="C26" s="78" t="s">
        <v>901</v>
      </c>
      <c r="D26" s="79" t="s">
        <v>988</v>
      </c>
      <c r="E26" s="64"/>
      <c r="F26" s="65"/>
      <c r="G26" s="50">
        <v>-0.43</v>
      </c>
      <c r="H26" s="66"/>
      <c r="I26" s="66">
        <v>0.4</v>
      </c>
      <c r="J26" s="66"/>
      <c r="K26" s="64"/>
      <c r="L26" s="80"/>
      <c r="M26"/>
      <c r="O26"/>
    </row>
    <row r="27" spans="2:15" ht="30" x14ac:dyDescent="0.25">
      <c r="B27" s="106" t="s">
        <v>869</v>
      </c>
      <c r="C27" s="81" t="s">
        <v>901</v>
      </c>
      <c r="D27" s="82" t="s">
        <v>988</v>
      </c>
      <c r="E27" s="69">
        <v>-0.22</v>
      </c>
      <c r="F27" s="70">
        <v>-0.77200000000000002</v>
      </c>
      <c r="G27" s="71">
        <f>AVERAGE('Elasticity Table'!$E27:$F27)</f>
        <v>-0.496</v>
      </c>
      <c r="H27" s="72"/>
      <c r="I27" s="72">
        <f>(0.294+0.555)/2</f>
        <v>0.42449999999999999</v>
      </c>
      <c r="J27" s="72"/>
      <c r="K27" s="69"/>
      <c r="L27" s="83"/>
      <c r="M27"/>
      <c r="N27" s="4"/>
      <c r="O27"/>
    </row>
    <row r="28" spans="2:15" ht="30" x14ac:dyDescent="0.25">
      <c r="B28" s="109" t="s">
        <v>870</v>
      </c>
      <c r="C28" s="84" t="s">
        <v>990</v>
      </c>
      <c r="D28" s="85" t="s">
        <v>989</v>
      </c>
      <c r="E28" s="75"/>
      <c r="F28" s="76"/>
      <c r="G28" s="71"/>
      <c r="H28" s="72">
        <f>(-0.9+-0.55)/2</f>
        <v>-0.72500000000000009</v>
      </c>
      <c r="I28" s="72"/>
      <c r="J28" s="72"/>
      <c r="K28" s="75"/>
      <c r="L28" s="86"/>
      <c r="M28"/>
      <c r="N28" s="4"/>
      <c r="O28"/>
    </row>
    <row r="29" spans="2:15" x14ac:dyDescent="0.25">
      <c r="B29" s="106" t="s">
        <v>871</v>
      </c>
      <c r="C29" s="81" t="s">
        <v>1022</v>
      </c>
      <c r="D29" s="82" t="s">
        <v>395</v>
      </c>
      <c r="E29" s="69">
        <v>-0.2</v>
      </c>
      <c r="F29" s="70">
        <v>-0.3</v>
      </c>
      <c r="G29" s="71">
        <f>AVERAGE('Elasticity Table'!$E29:$F29)</f>
        <v>-0.25</v>
      </c>
      <c r="H29" s="72">
        <f>(-0.6+-0.8)/2</f>
        <v>-0.7</v>
      </c>
      <c r="I29" s="72">
        <f>(0.3+0.5)/2</f>
        <v>0.4</v>
      </c>
      <c r="J29" s="72">
        <f>(0.9+1.3)/2</f>
        <v>1.1000000000000001</v>
      </c>
      <c r="K29" s="69"/>
      <c r="L29" s="83"/>
      <c r="M29"/>
      <c r="N29" s="4"/>
      <c r="O29"/>
    </row>
    <row r="30" spans="2:15" x14ac:dyDescent="0.25">
      <c r="B30" s="109" t="s">
        <v>872</v>
      </c>
      <c r="C30" s="84" t="s">
        <v>902</v>
      </c>
      <c r="D30" s="85" t="s">
        <v>1025</v>
      </c>
      <c r="E30" s="75"/>
      <c r="F30" s="76"/>
      <c r="G30" s="71">
        <v>-0.32</v>
      </c>
      <c r="H30" s="72">
        <v>-0.41</v>
      </c>
      <c r="I30" s="72">
        <v>0.89</v>
      </c>
      <c r="J30" s="72">
        <v>1.04</v>
      </c>
      <c r="K30" s="75"/>
      <c r="L30" s="86"/>
      <c r="M30"/>
      <c r="N30" s="4"/>
      <c r="O30"/>
    </row>
    <row r="31" spans="2:15" ht="30" x14ac:dyDescent="0.25">
      <c r="B31" s="106" t="s">
        <v>873</v>
      </c>
      <c r="C31" s="81" t="s">
        <v>903</v>
      </c>
      <c r="D31" s="82" t="s">
        <v>395</v>
      </c>
      <c r="E31" s="69">
        <v>-0.25</v>
      </c>
      <c r="F31" s="70">
        <v>-0.83</v>
      </c>
      <c r="G31" s="71">
        <f>AVERAGE('Elasticity Table'!$E31:$F31)</f>
        <v>-0.54</v>
      </c>
      <c r="H31" s="72"/>
      <c r="I31" s="72">
        <f>(0.86+1.9)/2</f>
        <v>1.38</v>
      </c>
      <c r="J31" s="72"/>
      <c r="K31" s="69"/>
      <c r="L31" s="83"/>
      <c r="M31"/>
      <c r="N31" s="4"/>
      <c r="O31"/>
    </row>
    <row r="32" spans="2:15" ht="30" x14ac:dyDescent="0.25">
      <c r="B32" s="109" t="s">
        <v>874</v>
      </c>
      <c r="C32" s="84" t="s">
        <v>904</v>
      </c>
      <c r="D32" s="85" t="s">
        <v>1032</v>
      </c>
      <c r="E32" s="75"/>
      <c r="F32" s="76"/>
      <c r="G32" s="71"/>
      <c r="H32" s="72">
        <f>(-0.2+-0.5)/2</f>
        <v>-0.35</v>
      </c>
      <c r="I32" s="72"/>
      <c r="J32" s="72"/>
      <c r="K32" s="75"/>
      <c r="L32" s="86"/>
      <c r="M32"/>
      <c r="N32" s="4"/>
      <c r="O32"/>
    </row>
    <row r="33" spans="2:15" ht="30" x14ac:dyDescent="0.25">
      <c r="B33" s="107" t="s">
        <v>1108</v>
      </c>
      <c r="C33" s="87" t="s">
        <v>901</v>
      </c>
      <c r="D33" s="82" t="s">
        <v>1114</v>
      </c>
      <c r="E33" s="69"/>
      <c r="F33" s="70"/>
      <c r="G33" s="71"/>
      <c r="H33" s="72"/>
      <c r="I33" s="72"/>
      <c r="J33" s="72"/>
      <c r="K33" s="88">
        <v>-0.37</v>
      </c>
      <c r="L33" s="89"/>
      <c r="M33"/>
      <c r="N33" s="4"/>
      <c r="O33"/>
    </row>
    <row r="34" spans="2:15" x14ac:dyDescent="0.25">
      <c r="B34" s="109" t="s">
        <v>875</v>
      </c>
      <c r="C34" s="84" t="s">
        <v>728</v>
      </c>
      <c r="D34" s="85" t="s">
        <v>1033</v>
      </c>
      <c r="E34" s="75"/>
      <c r="F34" s="76"/>
      <c r="G34" s="71">
        <v>-0.2</v>
      </c>
      <c r="H34" s="72">
        <v>-0.98</v>
      </c>
      <c r="I34" s="72">
        <v>0.11</v>
      </c>
      <c r="J34" s="72">
        <v>0.5</v>
      </c>
      <c r="K34" s="75"/>
      <c r="L34" s="86"/>
      <c r="M34"/>
      <c r="N34" s="4"/>
      <c r="O34"/>
    </row>
    <row r="35" spans="2:15" x14ac:dyDescent="0.25">
      <c r="B35" s="106" t="s">
        <v>876</v>
      </c>
      <c r="C35" s="81" t="s">
        <v>1022</v>
      </c>
      <c r="D35" s="82" t="s">
        <v>395</v>
      </c>
      <c r="E35" s="69"/>
      <c r="F35" s="70"/>
      <c r="G35" s="71">
        <v>-0.21</v>
      </c>
      <c r="H35" s="72">
        <v>-1.02</v>
      </c>
      <c r="I35" s="72">
        <v>0.38500000000000001</v>
      </c>
      <c r="J35" s="72">
        <v>1.38</v>
      </c>
      <c r="K35" s="69"/>
      <c r="L35" s="83"/>
      <c r="M35"/>
      <c r="N35" s="4"/>
      <c r="O35"/>
    </row>
    <row r="36" spans="2:15" x14ac:dyDescent="0.25">
      <c r="B36" s="109" t="s">
        <v>877</v>
      </c>
      <c r="C36" s="84" t="s">
        <v>1022</v>
      </c>
      <c r="D36" s="85">
        <v>2006</v>
      </c>
      <c r="E36" s="75"/>
      <c r="F36" s="76"/>
      <c r="G36" s="71"/>
      <c r="H36" s="72"/>
      <c r="I36" s="72"/>
      <c r="J36" s="72"/>
      <c r="K36" s="75">
        <v>-0.22</v>
      </c>
      <c r="L36" s="86">
        <v>0.96</v>
      </c>
      <c r="M36"/>
      <c r="N36" s="4"/>
      <c r="O36"/>
    </row>
    <row r="37" spans="2:15" ht="30" x14ac:dyDescent="0.25">
      <c r="B37" s="106" t="s">
        <v>878</v>
      </c>
      <c r="C37" s="81" t="s">
        <v>905</v>
      </c>
      <c r="D37" s="82" t="s">
        <v>1042</v>
      </c>
      <c r="E37" s="69"/>
      <c r="F37" s="70"/>
      <c r="G37" s="71">
        <v>-0.04</v>
      </c>
      <c r="H37" s="72">
        <v>-0.63</v>
      </c>
      <c r="I37" s="72">
        <v>0.19</v>
      </c>
      <c r="J37" s="72">
        <v>1.29</v>
      </c>
      <c r="K37" s="69"/>
      <c r="L37" s="83"/>
      <c r="M37"/>
      <c r="N37" s="4"/>
      <c r="O37"/>
    </row>
    <row r="38" spans="2:15" ht="30" x14ac:dyDescent="0.25">
      <c r="B38" s="109" t="s">
        <v>879</v>
      </c>
      <c r="C38" s="84" t="s">
        <v>1022</v>
      </c>
      <c r="D38" s="85" t="s">
        <v>395</v>
      </c>
      <c r="E38" s="75">
        <v>-0.22</v>
      </c>
      <c r="F38" s="76">
        <v>-0.31</v>
      </c>
      <c r="G38" s="71">
        <f>AVERAGE('Elasticity Table'!$E38:$F38)</f>
        <v>-0.26500000000000001</v>
      </c>
      <c r="H38" s="72">
        <f>(-0.8+-1.02)/2</f>
        <v>-0.91</v>
      </c>
      <c r="I38" s="72">
        <f>(0.44+0.52)/2</f>
        <v>0.48</v>
      </c>
      <c r="J38" s="72">
        <f>AVERAGE(1.1,1.38)</f>
        <v>1.24</v>
      </c>
      <c r="K38" s="75"/>
      <c r="L38" s="86"/>
      <c r="M38"/>
      <c r="N38" s="4"/>
      <c r="O38"/>
    </row>
    <row r="39" spans="2:15" ht="30" x14ac:dyDescent="0.25">
      <c r="B39" s="106" t="s">
        <v>880</v>
      </c>
      <c r="C39" s="81" t="s">
        <v>1048</v>
      </c>
      <c r="D39" s="82" t="s">
        <v>1047</v>
      </c>
      <c r="E39" s="69">
        <v>-0.67200000000000004</v>
      </c>
      <c r="F39" s="70">
        <v>-0.157</v>
      </c>
      <c r="G39" s="71">
        <f>AVERAGE('Elasticity Table'!$E39:$F39)</f>
        <v>-0.41450000000000004</v>
      </c>
      <c r="H39" s="72">
        <v>-0.92200000000000004</v>
      </c>
      <c r="I39" s="72">
        <v>0.38600000000000001</v>
      </c>
      <c r="J39" s="72">
        <f>AVERAGE(0.06,1.33,0.57,1.5)</f>
        <v>0.86499999999999999</v>
      </c>
      <c r="K39" s="69"/>
      <c r="L39" s="83"/>
      <c r="M39"/>
      <c r="N39" s="4"/>
      <c r="O39"/>
    </row>
    <row r="40" spans="2:15" x14ac:dyDescent="0.25">
      <c r="B40" s="109" t="s">
        <v>881</v>
      </c>
      <c r="C40" s="84" t="s">
        <v>324</v>
      </c>
      <c r="D40" s="85" t="s">
        <v>1051</v>
      </c>
      <c r="E40" s="75"/>
      <c r="F40" s="76"/>
      <c r="G40" s="71">
        <v>-0.2</v>
      </c>
      <c r="H40" s="72">
        <v>-0.59</v>
      </c>
      <c r="I40" s="72">
        <v>0.33300000000000002</v>
      </c>
      <c r="J40" s="72">
        <v>0.48</v>
      </c>
      <c r="K40" s="75"/>
      <c r="L40" s="86"/>
      <c r="M40"/>
      <c r="N40" s="4"/>
      <c r="O40"/>
    </row>
    <row r="41" spans="2:15" x14ac:dyDescent="0.25">
      <c r="B41" s="106" t="s">
        <v>882</v>
      </c>
      <c r="C41" s="81" t="s">
        <v>324</v>
      </c>
      <c r="D41" s="82" t="s">
        <v>1054</v>
      </c>
      <c r="E41" s="69"/>
      <c r="F41" s="70"/>
      <c r="G41" s="71">
        <v>-0.31</v>
      </c>
      <c r="H41" s="72"/>
      <c r="I41" s="72"/>
      <c r="J41" s="72"/>
      <c r="K41" s="69"/>
      <c r="L41" s="83">
        <v>0.15</v>
      </c>
      <c r="M41"/>
      <c r="N41" s="4"/>
      <c r="O41"/>
    </row>
    <row r="42" spans="2:15" ht="30" x14ac:dyDescent="0.25">
      <c r="B42" s="109" t="s">
        <v>883</v>
      </c>
      <c r="C42" s="84" t="s">
        <v>906</v>
      </c>
      <c r="D42" s="85" t="s">
        <v>1056</v>
      </c>
      <c r="E42" s="75"/>
      <c r="F42" s="76"/>
      <c r="G42" s="71">
        <v>-0.37</v>
      </c>
      <c r="H42" s="72">
        <v>-0.46</v>
      </c>
      <c r="I42" s="72">
        <v>0.47</v>
      </c>
      <c r="J42" s="72">
        <v>0.92</v>
      </c>
      <c r="K42" s="75"/>
      <c r="L42" s="86"/>
      <c r="M42"/>
      <c r="N42" s="4"/>
      <c r="O42"/>
    </row>
    <row r="43" spans="2:15" x14ac:dyDescent="0.25">
      <c r="B43" s="106" t="s">
        <v>884</v>
      </c>
      <c r="C43" s="81" t="s">
        <v>907</v>
      </c>
      <c r="D43" s="82" t="s">
        <v>1065</v>
      </c>
      <c r="E43" s="69"/>
      <c r="F43" s="70"/>
      <c r="G43" s="71">
        <v>-0.28000000000000003</v>
      </c>
      <c r="H43" s="72"/>
      <c r="I43" s="72">
        <v>0.25</v>
      </c>
      <c r="J43" s="72"/>
      <c r="K43" s="69"/>
      <c r="L43" s="83"/>
      <c r="M43"/>
      <c r="N43" s="4"/>
      <c r="O43"/>
    </row>
    <row r="44" spans="2:15" ht="30" x14ac:dyDescent="0.25">
      <c r="B44" s="110" t="s">
        <v>1115</v>
      </c>
      <c r="C44" s="91" t="s">
        <v>902</v>
      </c>
      <c r="D44" s="85" t="s">
        <v>1116</v>
      </c>
      <c r="E44" s="75"/>
      <c r="F44" s="76"/>
      <c r="G44" s="71"/>
      <c r="H44" s="72"/>
      <c r="I44" s="72"/>
      <c r="J44" s="72"/>
      <c r="K44" s="92">
        <v>-0.3</v>
      </c>
      <c r="L44" s="93"/>
      <c r="M44"/>
      <c r="N44" s="4"/>
      <c r="O44"/>
    </row>
    <row r="45" spans="2:15" x14ac:dyDescent="0.25">
      <c r="B45" s="106" t="s">
        <v>885</v>
      </c>
      <c r="C45" s="81" t="s">
        <v>1022</v>
      </c>
      <c r="D45" s="82" t="s">
        <v>395</v>
      </c>
      <c r="E45" s="69"/>
      <c r="F45" s="70"/>
      <c r="G45" s="71"/>
      <c r="H45" s="72"/>
      <c r="I45" s="72"/>
      <c r="J45" s="72"/>
      <c r="K45" s="69">
        <v>-0.28000000000000003</v>
      </c>
      <c r="L45" s="83"/>
      <c r="M45"/>
      <c r="N45" s="4"/>
      <c r="O45"/>
    </row>
    <row r="46" spans="2:15" ht="30" x14ac:dyDescent="0.25">
      <c r="B46" s="109" t="s">
        <v>886</v>
      </c>
      <c r="C46" s="84" t="s">
        <v>1022</v>
      </c>
      <c r="D46" s="85" t="s">
        <v>395</v>
      </c>
      <c r="E46" s="75"/>
      <c r="F46" s="76"/>
      <c r="G46" s="71" t="s">
        <v>910</v>
      </c>
      <c r="H46" s="72">
        <f>(-0.6+-0.8)/2</f>
        <v>-0.7</v>
      </c>
      <c r="I46" s="72"/>
      <c r="J46" s="72"/>
      <c r="K46" s="75"/>
      <c r="L46" s="86"/>
      <c r="M46"/>
      <c r="N46" s="4"/>
      <c r="O46"/>
    </row>
    <row r="47" spans="2:15" x14ac:dyDescent="0.25">
      <c r="B47" s="106" t="s">
        <v>1068</v>
      </c>
      <c r="C47" s="81" t="s">
        <v>620</v>
      </c>
      <c r="D47" s="82"/>
      <c r="E47" s="69"/>
      <c r="F47" s="70"/>
      <c r="G47" s="71">
        <v>-0.1</v>
      </c>
      <c r="H47" s="72"/>
      <c r="I47" s="72">
        <f>(0.3+0.4)/2</f>
        <v>0.35</v>
      </c>
      <c r="J47" s="72"/>
      <c r="K47" s="69"/>
      <c r="L47" s="83"/>
      <c r="M47"/>
      <c r="N47" s="4"/>
      <c r="O47"/>
    </row>
    <row r="48" spans="2:15" ht="30" x14ac:dyDescent="0.25">
      <c r="B48" s="109" t="s">
        <v>887</v>
      </c>
      <c r="C48" s="84" t="s">
        <v>901</v>
      </c>
      <c r="D48" s="85" t="s">
        <v>1069</v>
      </c>
      <c r="E48" s="75"/>
      <c r="F48" s="76"/>
      <c r="G48" s="71"/>
      <c r="H48" s="72"/>
      <c r="I48" s="72"/>
      <c r="J48" s="72"/>
      <c r="K48" s="75">
        <v>-0.81</v>
      </c>
      <c r="L48" s="86">
        <v>0.37</v>
      </c>
      <c r="M48"/>
      <c r="N48" s="4"/>
      <c r="O48"/>
    </row>
    <row r="49" spans="2:22" ht="30" x14ac:dyDescent="0.25">
      <c r="B49" s="106" t="s">
        <v>888</v>
      </c>
      <c r="C49" s="81" t="s">
        <v>908</v>
      </c>
      <c r="D49" s="82" t="s">
        <v>1071</v>
      </c>
      <c r="E49" s="69"/>
      <c r="F49" s="70"/>
      <c r="G49" s="71"/>
      <c r="H49" s="72">
        <f>(-0.123+-0.083)/2</f>
        <v>-0.10300000000000001</v>
      </c>
      <c r="I49" s="72"/>
      <c r="J49" s="72">
        <f>AVERAGE(0.801,1.08)</f>
        <v>0.94050000000000011</v>
      </c>
      <c r="K49" s="69"/>
      <c r="L49" s="83"/>
      <c r="M49"/>
      <c r="N49" s="4"/>
      <c r="O49"/>
    </row>
    <row r="50" spans="2:22" ht="30" x14ac:dyDescent="0.25">
      <c r="B50" s="109" t="s">
        <v>889</v>
      </c>
      <c r="C50" s="84" t="s">
        <v>901</v>
      </c>
      <c r="D50" s="85" t="s">
        <v>459</v>
      </c>
      <c r="E50" s="75"/>
      <c r="F50" s="76"/>
      <c r="G50" s="71"/>
      <c r="H50" s="72"/>
      <c r="I50" s="72"/>
      <c r="J50" s="72"/>
      <c r="K50" s="75">
        <v>-0.7</v>
      </c>
      <c r="L50" s="86">
        <v>1.2</v>
      </c>
      <c r="M50"/>
      <c r="N50" s="4"/>
      <c r="O50"/>
    </row>
    <row r="51" spans="2:22" x14ac:dyDescent="0.25">
      <c r="B51" s="106" t="s">
        <v>890</v>
      </c>
      <c r="C51" s="81" t="s">
        <v>901</v>
      </c>
      <c r="D51" s="82">
        <v>1995</v>
      </c>
      <c r="E51" s="69"/>
      <c r="F51" s="70"/>
      <c r="G51" s="71"/>
      <c r="H51" s="72"/>
      <c r="I51" s="72"/>
      <c r="J51" s="72"/>
      <c r="K51" s="69">
        <v>-0.47499999999999998</v>
      </c>
      <c r="L51" s="83">
        <v>0.13</v>
      </c>
      <c r="M51"/>
      <c r="N51" s="4"/>
      <c r="O51"/>
    </row>
    <row r="52" spans="2:22" x14ac:dyDescent="0.25">
      <c r="B52" s="109" t="s">
        <v>892</v>
      </c>
      <c r="C52" s="84" t="s">
        <v>901</v>
      </c>
      <c r="D52" s="85" t="s">
        <v>1076</v>
      </c>
      <c r="E52" s="75">
        <v>-0.83</v>
      </c>
      <c r="F52" s="76">
        <v>-0.11</v>
      </c>
      <c r="G52" s="71">
        <f>AVERAGE('Elasticity Table'!$E52:$F52)</f>
        <v>-0.47</v>
      </c>
      <c r="H52" s="72">
        <f>(-1.15+-0.18)/2</f>
        <v>-0.66499999999999992</v>
      </c>
      <c r="I52" s="72"/>
      <c r="J52" s="72"/>
      <c r="K52" s="75"/>
      <c r="L52" s="86"/>
      <c r="M52"/>
      <c r="N52" s="4"/>
      <c r="O52"/>
    </row>
    <row r="53" spans="2:22" x14ac:dyDescent="0.25">
      <c r="B53" s="106" t="s">
        <v>893</v>
      </c>
      <c r="C53" s="81" t="s">
        <v>901</v>
      </c>
      <c r="D53" s="82" t="s">
        <v>1077</v>
      </c>
      <c r="E53" s="69">
        <v>-0.106</v>
      </c>
      <c r="F53" s="70">
        <v>-0.32</v>
      </c>
      <c r="G53" s="71">
        <f>AVERAGE('Elasticity Table'!$E53:$F53)</f>
        <v>-0.21299999999999999</v>
      </c>
      <c r="H53" s="72"/>
      <c r="I53" s="72"/>
      <c r="J53" s="72"/>
      <c r="K53" s="69"/>
      <c r="L53" s="83"/>
      <c r="M53"/>
      <c r="N53" s="4"/>
      <c r="O53"/>
    </row>
    <row r="54" spans="2:22" x14ac:dyDescent="0.25">
      <c r="B54" s="109" t="s">
        <v>894</v>
      </c>
      <c r="C54" s="84" t="s">
        <v>389</v>
      </c>
      <c r="D54" s="85" t="s">
        <v>1080</v>
      </c>
      <c r="E54" s="75">
        <v>-0.03</v>
      </c>
      <c r="F54" s="76">
        <v>-0.5</v>
      </c>
      <c r="G54" s="71">
        <f>AVERAGE('Elasticity Table'!$E54:$F54)</f>
        <v>-0.26500000000000001</v>
      </c>
      <c r="H54" s="72"/>
      <c r="I54" s="72">
        <v>1.01</v>
      </c>
      <c r="J54" s="72"/>
      <c r="K54" s="75"/>
      <c r="L54" s="86"/>
      <c r="M54"/>
      <c r="N54" s="4"/>
      <c r="O54"/>
    </row>
    <row r="55" spans="2:22" x14ac:dyDescent="0.25">
      <c r="B55" s="106" t="s">
        <v>895</v>
      </c>
      <c r="C55" s="81" t="s">
        <v>264</v>
      </c>
      <c r="D55" s="82" t="s">
        <v>1082</v>
      </c>
      <c r="E55" s="69"/>
      <c r="F55" s="70"/>
      <c r="G55" s="71">
        <v>-0.21</v>
      </c>
      <c r="H55" s="72">
        <v>-0.32</v>
      </c>
      <c r="I55" s="72">
        <v>1.18</v>
      </c>
      <c r="J55" s="72">
        <v>2.68</v>
      </c>
      <c r="K55" s="69"/>
      <c r="L55" s="83"/>
      <c r="M55"/>
      <c r="N55" s="4"/>
      <c r="O55"/>
    </row>
    <row r="56" spans="2:22" ht="30" x14ac:dyDescent="0.25">
      <c r="B56" s="109" t="s">
        <v>896</v>
      </c>
      <c r="C56" s="84" t="s">
        <v>901</v>
      </c>
      <c r="D56" s="85" t="s">
        <v>1091</v>
      </c>
      <c r="E56" s="75"/>
      <c r="F56" s="76"/>
      <c r="G56" s="71"/>
      <c r="H56" s="72"/>
      <c r="I56" s="72"/>
      <c r="J56" s="72"/>
      <c r="K56" s="75"/>
      <c r="L56" s="86">
        <v>0.21</v>
      </c>
      <c r="M56"/>
      <c r="N56" s="4"/>
      <c r="O56"/>
    </row>
    <row r="57" spans="2:22" x14ac:dyDescent="0.25">
      <c r="B57" s="106" t="s">
        <v>897</v>
      </c>
      <c r="C57" s="81" t="s">
        <v>1094</v>
      </c>
      <c r="D57" s="82" t="s">
        <v>395</v>
      </c>
      <c r="E57" s="69">
        <v>-0.18</v>
      </c>
      <c r="F57" s="70">
        <v>-0.25</v>
      </c>
      <c r="G57" s="71">
        <f>AVERAGE(E57:F57)</f>
        <v>-0.215</v>
      </c>
      <c r="H57" s="72">
        <f>AVERAGE(-1.35,-0.54,-0.96)</f>
        <v>-0.95000000000000007</v>
      </c>
      <c r="I57" s="72">
        <f>AVERAGE(0.1,0.28,0.52)</f>
        <v>0.3</v>
      </c>
      <c r="J57" s="72"/>
      <c r="K57" s="69">
        <v>-0.67500000000000004</v>
      </c>
      <c r="L57" s="83">
        <f>AVERAGE(1.09,1.37,0.73)</f>
        <v>1.0633333333333332</v>
      </c>
      <c r="M57"/>
      <c r="N57" s="4"/>
      <c r="O57" s="56"/>
      <c r="P57" s="56"/>
      <c r="Q57" s="56"/>
      <c r="R57" s="56"/>
      <c r="S57" s="56"/>
      <c r="T57" s="56"/>
      <c r="U57" s="56"/>
      <c r="V57" s="56"/>
    </row>
    <row r="58" spans="2:22" x14ac:dyDescent="0.25">
      <c r="B58" s="109" t="s">
        <v>898</v>
      </c>
      <c r="C58" s="84" t="s">
        <v>909</v>
      </c>
      <c r="D58" s="85" t="s">
        <v>1095</v>
      </c>
      <c r="E58" s="75"/>
      <c r="F58" s="76"/>
      <c r="G58" s="71"/>
      <c r="H58" s="72"/>
      <c r="I58" s="72"/>
      <c r="J58" s="72"/>
      <c r="K58" s="75">
        <v>-7.2999999999999995E-2</v>
      </c>
      <c r="L58" s="86"/>
      <c r="M58"/>
      <c r="N58" s="4"/>
      <c r="O58"/>
    </row>
    <row r="59" spans="2:22" ht="30" x14ac:dyDescent="0.25">
      <c r="B59" s="106" t="s">
        <v>899</v>
      </c>
      <c r="C59" s="81" t="s">
        <v>597</v>
      </c>
      <c r="D59" s="82" t="s">
        <v>1096</v>
      </c>
      <c r="E59" s="69">
        <v>-0.3</v>
      </c>
      <c r="F59" s="70">
        <v>-0.45</v>
      </c>
      <c r="G59" s="71">
        <f>AVERAGE('Elasticity Table'!$E59:$F59)</f>
        <v>-0.375</v>
      </c>
      <c r="H59" s="72"/>
      <c r="I59" s="72" t="s">
        <v>911</v>
      </c>
      <c r="J59" s="72"/>
      <c r="K59" s="69"/>
      <c r="L59" s="83"/>
      <c r="M59"/>
      <c r="N59" s="4"/>
      <c r="O59"/>
    </row>
    <row r="60" spans="2:22" ht="30.75" thickBot="1" x14ac:dyDescent="0.3">
      <c r="B60" s="111" t="s">
        <v>900</v>
      </c>
      <c r="C60" s="94" t="s">
        <v>324</v>
      </c>
      <c r="D60" s="95" t="s">
        <v>1098</v>
      </c>
      <c r="E60" s="96"/>
      <c r="F60" s="97"/>
      <c r="G60" s="98"/>
      <c r="H60" s="99"/>
      <c r="I60" s="99"/>
      <c r="J60" s="99"/>
      <c r="K60" s="96">
        <v>-0.9</v>
      </c>
      <c r="L60" s="100">
        <v>0.28999999999999998</v>
      </c>
      <c r="M60"/>
      <c r="N60" s="4"/>
      <c r="O60"/>
    </row>
    <row r="61" spans="2:22" x14ac:dyDescent="0.25">
      <c r="B61" s="45"/>
      <c r="C61" s="45"/>
      <c r="O61"/>
    </row>
    <row r="62" spans="2:22" x14ac:dyDescent="0.25">
      <c r="B62" s="45"/>
      <c r="C62" s="45"/>
      <c r="O62"/>
    </row>
    <row r="63" spans="2:22" x14ac:dyDescent="0.25">
      <c r="B63" s="45"/>
      <c r="C63" s="45"/>
      <c r="O63"/>
    </row>
    <row r="64" spans="2:22" x14ac:dyDescent="0.25">
      <c r="B64" s="45"/>
      <c r="C64" s="45"/>
      <c r="O64"/>
    </row>
    <row r="65" spans="2:15" x14ac:dyDescent="0.25">
      <c r="B65" s="45"/>
      <c r="C65" s="45"/>
      <c r="O65"/>
    </row>
    <row r="66" spans="2:15" x14ac:dyDescent="0.25">
      <c r="B66" s="45"/>
      <c r="C66" s="45"/>
      <c r="O66"/>
    </row>
    <row r="67" spans="2:15" x14ac:dyDescent="0.25">
      <c r="B67" s="45"/>
      <c r="C67" s="45"/>
      <c r="O67"/>
    </row>
    <row r="68" spans="2:15" x14ac:dyDescent="0.25">
      <c r="B68" s="45"/>
      <c r="C68" s="45"/>
      <c r="O68"/>
    </row>
    <row r="69" spans="2:15" x14ac:dyDescent="0.25">
      <c r="B69" s="45"/>
      <c r="C69" s="45"/>
      <c r="O69"/>
    </row>
    <row r="70" spans="2:15" x14ac:dyDescent="0.25">
      <c r="B70" s="45"/>
      <c r="C70" s="45"/>
      <c r="O70"/>
    </row>
    <row r="71" spans="2:15" x14ac:dyDescent="0.25">
      <c r="B71" s="45"/>
      <c r="C71" s="45"/>
      <c r="O71"/>
    </row>
    <row r="72" spans="2:15" x14ac:dyDescent="0.25">
      <c r="B72" s="45"/>
      <c r="C72" s="45"/>
      <c r="O72"/>
    </row>
    <row r="73" spans="2:15" x14ac:dyDescent="0.25">
      <c r="B73" s="45"/>
      <c r="C73" s="45"/>
      <c r="O73"/>
    </row>
    <row r="74" spans="2:15" x14ac:dyDescent="0.25">
      <c r="B74" s="45"/>
      <c r="C74" s="45"/>
      <c r="O74"/>
    </row>
    <row r="75" spans="2:15" x14ac:dyDescent="0.25">
      <c r="B75" s="45"/>
      <c r="C75" s="45"/>
      <c r="O75"/>
    </row>
    <row r="76" spans="2:15" x14ac:dyDescent="0.25">
      <c r="B76" s="45"/>
      <c r="C76" s="45"/>
      <c r="O76"/>
    </row>
    <row r="77" spans="2:15" x14ac:dyDescent="0.25">
      <c r="B77" s="45"/>
      <c r="C77" s="45"/>
      <c r="O77"/>
    </row>
    <row r="78" spans="2:15" x14ac:dyDescent="0.25">
      <c r="B78" s="45"/>
      <c r="C78" s="45"/>
      <c r="O78"/>
    </row>
    <row r="79" spans="2:15" x14ac:dyDescent="0.25">
      <c r="B79" s="45"/>
      <c r="C79" s="45"/>
      <c r="O79"/>
    </row>
    <row r="80" spans="2:15" x14ac:dyDescent="0.25">
      <c r="B80" s="45"/>
      <c r="C80" s="45"/>
      <c r="O80"/>
    </row>
    <row r="81" spans="2:15" x14ac:dyDescent="0.25">
      <c r="B81" s="45"/>
      <c r="C81" s="45"/>
      <c r="O81"/>
    </row>
    <row r="82" spans="2:15" x14ac:dyDescent="0.25">
      <c r="B82" s="45"/>
      <c r="C82" s="45"/>
      <c r="O82"/>
    </row>
    <row r="83" spans="2:15" x14ac:dyDescent="0.25">
      <c r="B83" s="45"/>
      <c r="C83" s="45"/>
      <c r="O83"/>
    </row>
    <row r="84" spans="2:15" x14ac:dyDescent="0.25">
      <c r="B84" s="45"/>
      <c r="C84" s="45"/>
      <c r="O84"/>
    </row>
    <row r="85" spans="2:15" x14ac:dyDescent="0.25">
      <c r="B85" s="45"/>
      <c r="C85" s="45"/>
      <c r="O85"/>
    </row>
    <row r="86" spans="2:15" x14ac:dyDescent="0.25">
      <c r="B86" s="45"/>
      <c r="C86" s="45"/>
      <c r="O86"/>
    </row>
    <row r="87" spans="2:15" x14ac:dyDescent="0.25">
      <c r="B87" s="45"/>
      <c r="C87" s="45"/>
      <c r="O87"/>
    </row>
    <row r="88" spans="2:15" x14ac:dyDescent="0.25">
      <c r="B88" s="45"/>
      <c r="C88" s="45"/>
      <c r="O88"/>
    </row>
    <row r="89" spans="2:15" x14ac:dyDescent="0.25">
      <c r="B89" s="45"/>
      <c r="C89" s="45"/>
      <c r="O89"/>
    </row>
    <row r="90" spans="2:15" x14ac:dyDescent="0.25">
      <c r="B90" s="45"/>
      <c r="C90" s="45"/>
      <c r="O90"/>
    </row>
    <row r="91" spans="2:15" x14ac:dyDescent="0.25">
      <c r="B91" s="45"/>
      <c r="C91" s="45"/>
      <c r="O91"/>
    </row>
    <row r="92" spans="2:15" x14ac:dyDescent="0.25">
      <c r="B92" s="45"/>
      <c r="C92" s="45"/>
      <c r="O92"/>
    </row>
    <row r="93" spans="2:15" x14ac:dyDescent="0.25">
      <c r="B93" s="45"/>
      <c r="C93" s="45"/>
      <c r="O93"/>
    </row>
    <row r="94" spans="2:15" x14ac:dyDescent="0.25">
      <c r="B94" s="45"/>
      <c r="C94" s="45"/>
      <c r="O94"/>
    </row>
    <row r="95" spans="2:15" x14ac:dyDescent="0.25">
      <c r="B95" s="45"/>
      <c r="C95" s="45"/>
      <c r="O95"/>
    </row>
    <row r="96" spans="2:15" x14ac:dyDescent="0.25">
      <c r="B96" s="45"/>
      <c r="C96" s="45"/>
      <c r="O96"/>
    </row>
    <row r="97" spans="2:15" x14ac:dyDescent="0.25">
      <c r="B97" s="45"/>
      <c r="C97" s="45"/>
      <c r="O97"/>
    </row>
    <row r="98" spans="2:15" x14ac:dyDescent="0.25">
      <c r="B98" s="45"/>
      <c r="C98" s="45"/>
      <c r="O98"/>
    </row>
    <row r="99" spans="2:15" x14ac:dyDescent="0.25">
      <c r="B99" s="45"/>
      <c r="C99" s="45"/>
      <c r="O99"/>
    </row>
    <row r="100" spans="2:15" x14ac:dyDescent="0.25">
      <c r="B100" s="45"/>
      <c r="C100" s="45"/>
      <c r="O100"/>
    </row>
    <row r="101" spans="2:15" x14ac:dyDescent="0.25">
      <c r="B101" s="45"/>
      <c r="C101" s="45"/>
      <c r="O101"/>
    </row>
    <row r="102" spans="2:15" x14ac:dyDescent="0.25">
      <c r="B102" s="45"/>
      <c r="C102" s="45"/>
      <c r="O102"/>
    </row>
    <row r="103" spans="2:15" x14ac:dyDescent="0.25">
      <c r="B103" s="45"/>
      <c r="C103" s="45"/>
      <c r="O103"/>
    </row>
    <row r="104" spans="2:15" x14ac:dyDescent="0.25">
      <c r="B104" s="45"/>
      <c r="C104" s="45"/>
      <c r="O104"/>
    </row>
    <row r="105" spans="2:15" x14ac:dyDescent="0.25">
      <c r="B105" s="45"/>
      <c r="C105" s="45"/>
      <c r="O105"/>
    </row>
    <row r="106" spans="2:15" x14ac:dyDescent="0.25">
      <c r="B106" s="45"/>
      <c r="C106" s="45"/>
      <c r="O106"/>
    </row>
    <row r="107" spans="2:15" x14ac:dyDescent="0.25">
      <c r="B107" s="45"/>
      <c r="C107" s="45"/>
      <c r="O107"/>
    </row>
    <row r="108" spans="2:15" x14ac:dyDescent="0.25">
      <c r="B108" s="45"/>
      <c r="C108" s="45"/>
      <c r="O108"/>
    </row>
    <row r="109" spans="2:15" x14ac:dyDescent="0.25">
      <c r="B109" s="45"/>
      <c r="C109" s="45"/>
      <c r="O109"/>
    </row>
    <row r="110" spans="2:15" x14ac:dyDescent="0.25">
      <c r="B110" s="45"/>
      <c r="C110" s="45"/>
      <c r="O110"/>
    </row>
    <row r="111" spans="2:15" x14ac:dyDescent="0.25">
      <c r="B111" s="45"/>
      <c r="C111" s="45"/>
      <c r="O111"/>
    </row>
    <row r="112" spans="2:15" x14ac:dyDescent="0.25">
      <c r="B112" s="45"/>
      <c r="C112" s="45"/>
      <c r="O112"/>
    </row>
    <row r="113" spans="2:15" x14ac:dyDescent="0.25">
      <c r="B113" s="45"/>
      <c r="C113" s="45"/>
      <c r="O113"/>
    </row>
    <row r="114" spans="2:15" x14ac:dyDescent="0.25">
      <c r="B114" s="45"/>
      <c r="C114" s="45"/>
      <c r="O114"/>
    </row>
    <row r="115" spans="2:15" x14ac:dyDescent="0.25">
      <c r="B115" s="45"/>
      <c r="C115" s="45"/>
      <c r="O115"/>
    </row>
    <row r="116" spans="2:15" x14ac:dyDescent="0.25">
      <c r="B116" s="45"/>
      <c r="C116" s="45"/>
      <c r="O116"/>
    </row>
    <row r="117" spans="2:15" x14ac:dyDescent="0.25">
      <c r="B117" s="45"/>
      <c r="C117" s="45"/>
      <c r="O117"/>
    </row>
    <row r="118" spans="2:15" x14ac:dyDescent="0.25">
      <c r="B118" s="45"/>
      <c r="C118" s="45"/>
      <c r="O118"/>
    </row>
    <row r="119" spans="2:15" x14ac:dyDescent="0.25">
      <c r="B119" s="45"/>
      <c r="C119" s="45"/>
      <c r="O119"/>
    </row>
    <row r="120" spans="2:15" x14ac:dyDescent="0.25">
      <c r="B120" s="45"/>
      <c r="C120" s="45"/>
      <c r="O120"/>
    </row>
    <row r="121" spans="2:15" x14ac:dyDescent="0.25">
      <c r="B121" s="45"/>
      <c r="C121" s="45"/>
      <c r="O121"/>
    </row>
    <row r="122" spans="2:15" x14ac:dyDescent="0.25">
      <c r="B122" s="45"/>
      <c r="C122" s="45"/>
      <c r="O122"/>
    </row>
    <row r="123" spans="2:15" x14ac:dyDescent="0.25">
      <c r="B123" s="45"/>
      <c r="C123" s="45"/>
      <c r="O123"/>
    </row>
    <row r="124" spans="2:15" x14ac:dyDescent="0.25">
      <c r="B124" s="45"/>
      <c r="C124" s="45"/>
      <c r="O124"/>
    </row>
    <row r="125" spans="2:15" x14ac:dyDescent="0.25">
      <c r="B125" s="45"/>
      <c r="C125" s="45"/>
      <c r="O125"/>
    </row>
    <row r="126" spans="2:15" x14ac:dyDescent="0.25">
      <c r="B126" s="45"/>
      <c r="C126" s="45"/>
      <c r="O126"/>
    </row>
    <row r="127" spans="2:15" x14ac:dyDescent="0.25">
      <c r="B127" s="45"/>
      <c r="C127" s="45"/>
      <c r="O127"/>
    </row>
    <row r="128" spans="2:15" x14ac:dyDescent="0.25">
      <c r="B128" s="45"/>
      <c r="C128" s="45"/>
      <c r="O128"/>
    </row>
    <row r="129" spans="2:15" x14ac:dyDescent="0.25">
      <c r="B129" s="45"/>
      <c r="C129" s="45"/>
      <c r="O129"/>
    </row>
    <row r="130" spans="2:15" x14ac:dyDescent="0.25">
      <c r="B130" s="45"/>
      <c r="C130" s="45"/>
      <c r="O130"/>
    </row>
    <row r="131" spans="2:15" x14ac:dyDescent="0.25">
      <c r="B131" s="45"/>
      <c r="C131" s="45"/>
      <c r="O131"/>
    </row>
    <row r="132" spans="2:15" x14ac:dyDescent="0.25">
      <c r="B132" s="45"/>
      <c r="C132" s="45"/>
      <c r="O132"/>
    </row>
    <row r="133" spans="2:15" x14ac:dyDescent="0.25">
      <c r="B133" s="45"/>
      <c r="C133" s="45"/>
      <c r="O133"/>
    </row>
    <row r="134" spans="2:15" x14ac:dyDescent="0.25">
      <c r="B134" s="45"/>
      <c r="C134" s="45"/>
      <c r="O134"/>
    </row>
    <row r="135" spans="2:15" x14ac:dyDescent="0.25">
      <c r="B135" s="45"/>
      <c r="C135" s="45"/>
      <c r="O135"/>
    </row>
    <row r="136" spans="2:15" x14ac:dyDescent="0.25">
      <c r="B136" s="45"/>
      <c r="C136" s="45"/>
      <c r="O136"/>
    </row>
    <row r="137" spans="2:15" x14ac:dyDescent="0.25">
      <c r="B137" s="45"/>
      <c r="C137" s="45"/>
      <c r="O137"/>
    </row>
    <row r="138" spans="2:15" x14ac:dyDescent="0.25">
      <c r="B138" s="45"/>
      <c r="C138" s="45"/>
      <c r="O138"/>
    </row>
    <row r="139" spans="2:15" x14ac:dyDescent="0.25">
      <c r="B139" s="45"/>
      <c r="C139" s="45"/>
      <c r="O139"/>
    </row>
    <row r="140" spans="2:15" x14ac:dyDescent="0.25">
      <c r="B140" s="45"/>
      <c r="C140" s="45"/>
      <c r="O140"/>
    </row>
    <row r="141" spans="2:15" x14ac:dyDescent="0.25">
      <c r="B141" s="45"/>
      <c r="C141" s="45"/>
      <c r="O141"/>
    </row>
    <row r="142" spans="2:15" x14ac:dyDescent="0.25">
      <c r="B142" s="45"/>
      <c r="C142" s="45"/>
      <c r="O142"/>
    </row>
    <row r="143" spans="2:15" x14ac:dyDescent="0.25">
      <c r="B143" s="45"/>
      <c r="C143" s="45"/>
      <c r="O143"/>
    </row>
    <row r="144" spans="2:15" x14ac:dyDescent="0.25">
      <c r="B144" s="45"/>
      <c r="C144" s="45"/>
      <c r="O144"/>
    </row>
    <row r="145" spans="2:15" x14ac:dyDescent="0.25">
      <c r="B145" s="45"/>
      <c r="C145" s="45"/>
      <c r="O145"/>
    </row>
    <row r="146" spans="2:15" x14ac:dyDescent="0.25">
      <c r="B146" s="45"/>
      <c r="C146" s="45"/>
      <c r="O146"/>
    </row>
    <row r="147" spans="2:15" x14ac:dyDescent="0.25">
      <c r="B147" s="45"/>
      <c r="C147" s="45"/>
      <c r="O147"/>
    </row>
    <row r="148" spans="2:15" x14ac:dyDescent="0.25">
      <c r="B148" s="45"/>
      <c r="C148" s="45"/>
      <c r="O148"/>
    </row>
    <row r="149" spans="2:15" x14ac:dyDescent="0.25">
      <c r="B149" s="45"/>
      <c r="C149" s="45"/>
      <c r="O149"/>
    </row>
    <row r="150" spans="2:15" x14ac:dyDescent="0.25">
      <c r="B150" s="45"/>
      <c r="C150" s="45"/>
      <c r="O150"/>
    </row>
    <row r="151" spans="2:15" x14ac:dyDescent="0.25">
      <c r="B151" s="45"/>
      <c r="C151" s="45"/>
      <c r="O151"/>
    </row>
    <row r="152" spans="2:15" x14ac:dyDescent="0.25">
      <c r="B152" s="45"/>
      <c r="C152" s="45"/>
      <c r="O152"/>
    </row>
    <row r="153" spans="2:15" x14ac:dyDescent="0.25">
      <c r="B153" s="45"/>
      <c r="C153" s="45"/>
      <c r="O153"/>
    </row>
    <row r="154" spans="2:15" x14ac:dyDescent="0.25">
      <c r="B154" s="45"/>
      <c r="C154" s="45"/>
      <c r="O154"/>
    </row>
    <row r="155" spans="2:15" x14ac:dyDescent="0.25">
      <c r="B155" s="45"/>
      <c r="C155" s="45"/>
      <c r="O155"/>
    </row>
    <row r="156" spans="2:15" x14ac:dyDescent="0.25">
      <c r="B156" s="45"/>
      <c r="C156" s="45"/>
      <c r="O156"/>
    </row>
    <row r="157" spans="2:15" x14ac:dyDescent="0.25">
      <c r="B157" s="45"/>
      <c r="C157" s="45"/>
      <c r="O157"/>
    </row>
    <row r="158" spans="2:15" x14ac:dyDescent="0.25">
      <c r="B158" s="45"/>
      <c r="C158" s="45"/>
      <c r="O158"/>
    </row>
    <row r="159" spans="2:15" x14ac:dyDescent="0.25">
      <c r="B159" s="45"/>
      <c r="C159" s="45"/>
      <c r="O159"/>
    </row>
    <row r="160" spans="2:15" x14ac:dyDescent="0.25">
      <c r="B160" s="45"/>
      <c r="C160" s="45"/>
      <c r="O160"/>
    </row>
    <row r="161" spans="2:15" x14ac:dyDescent="0.25">
      <c r="B161" s="45"/>
      <c r="C161" s="45"/>
      <c r="O161"/>
    </row>
    <row r="162" spans="2:15" x14ac:dyDescent="0.25">
      <c r="B162" s="45"/>
      <c r="C162" s="45"/>
      <c r="O162"/>
    </row>
    <row r="163" spans="2:15" x14ac:dyDescent="0.25">
      <c r="B163" s="45"/>
      <c r="C163" s="45"/>
      <c r="O163"/>
    </row>
    <row r="164" spans="2:15" x14ac:dyDescent="0.25">
      <c r="B164" s="45"/>
      <c r="C164" s="45"/>
      <c r="O164"/>
    </row>
    <row r="165" spans="2:15" x14ac:dyDescent="0.25">
      <c r="B165" s="45"/>
      <c r="C165" s="45"/>
      <c r="O165"/>
    </row>
    <row r="166" spans="2:15" x14ac:dyDescent="0.25">
      <c r="B166" s="45"/>
      <c r="C166" s="45"/>
      <c r="O166"/>
    </row>
    <row r="167" spans="2:15" x14ac:dyDescent="0.25">
      <c r="B167" s="45"/>
      <c r="C167" s="45"/>
      <c r="O167"/>
    </row>
    <row r="168" spans="2:15" x14ac:dyDescent="0.25">
      <c r="B168" s="45"/>
      <c r="C168" s="45"/>
      <c r="O168"/>
    </row>
    <row r="169" spans="2:15" x14ac:dyDescent="0.25">
      <c r="B169" s="45"/>
      <c r="C169" s="45"/>
      <c r="O169"/>
    </row>
    <row r="170" spans="2:15" x14ac:dyDescent="0.25">
      <c r="B170" s="45"/>
      <c r="C170" s="45"/>
      <c r="O170"/>
    </row>
    <row r="171" spans="2:15" x14ac:dyDescent="0.25">
      <c r="B171" s="45"/>
      <c r="C171" s="45"/>
      <c r="O171"/>
    </row>
    <row r="172" spans="2:15" x14ac:dyDescent="0.25">
      <c r="B172" s="45"/>
      <c r="C172" s="45"/>
      <c r="O172"/>
    </row>
    <row r="173" spans="2:15" x14ac:dyDescent="0.25">
      <c r="B173" s="45"/>
      <c r="C173" s="45"/>
      <c r="O173"/>
    </row>
    <row r="174" spans="2:15" x14ac:dyDescent="0.25">
      <c r="B174" s="45"/>
      <c r="C174" s="45"/>
      <c r="O174"/>
    </row>
    <row r="175" spans="2:15" x14ac:dyDescent="0.25">
      <c r="B175" s="45"/>
      <c r="C175" s="45"/>
      <c r="O175"/>
    </row>
    <row r="176" spans="2:15" x14ac:dyDescent="0.25">
      <c r="B176" s="45"/>
      <c r="C176" s="45"/>
      <c r="O176"/>
    </row>
    <row r="177" spans="2:15" x14ac:dyDescent="0.25">
      <c r="B177" s="45"/>
      <c r="C177" s="45"/>
      <c r="O177"/>
    </row>
    <row r="178" spans="2:15" x14ac:dyDescent="0.25">
      <c r="B178" s="45"/>
      <c r="C178" s="45"/>
      <c r="O178"/>
    </row>
    <row r="179" spans="2:15" x14ac:dyDescent="0.25">
      <c r="B179" s="45"/>
      <c r="C179" s="45"/>
      <c r="O179"/>
    </row>
    <row r="180" spans="2:15" x14ac:dyDescent="0.25">
      <c r="B180" s="45"/>
      <c r="C180" s="45"/>
      <c r="O180"/>
    </row>
    <row r="181" spans="2:15" x14ac:dyDescent="0.25">
      <c r="B181" s="45"/>
      <c r="C181" s="45"/>
      <c r="O181"/>
    </row>
    <row r="182" spans="2:15" x14ac:dyDescent="0.25">
      <c r="B182" s="45"/>
      <c r="C182" s="45"/>
      <c r="O182"/>
    </row>
    <row r="183" spans="2:15" x14ac:dyDescent="0.25">
      <c r="B183" s="45"/>
      <c r="C183" s="45"/>
      <c r="O183"/>
    </row>
    <row r="184" spans="2:15" x14ac:dyDescent="0.25">
      <c r="B184" s="45"/>
      <c r="C184" s="45"/>
      <c r="O184"/>
    </row>
    <row r="185" spans="2:15" x14ac:dyDescent="0.25">
      <c r="B185" s="45"/>
      <c r="C185" s="45"/>
      <c r="O185"/>
    </row>
    <row r="186" spans="2:15" x14ac:dyDescent="0.25">
      <c r="B186" s="45"/>
      <c r="C186" s="45"/>
      <c r="O186"/>
    </row>
    <row r="187" spans="2:15" x14ac:dyDescent="0.25">
      <c r="B187" s="45"/>
      <c r="C187" s="45"/>
      <c r="O187"/>
    </row>
    <row r="188" spans="2:15" x14ac:dyDescent="0.25">
      <c r="B188" s="45"/>
      <c r="C188" s="45"/>
      <c r="O188"/>
    </row>
    <row r="189" spans="2:15" x14ac:dyDescent="0.25">
      <c r="B189" s="45"/>
      <c r="C189" s="45"/>
      <c r="O189"/>
    </row>
    <row r="190" spans="2:15" x14ac:dyDescent="0.25">
      <c r="B190" s="45"/>
      <c r="C190" s="45"/>
      <c r="O190"/>
    </row>
    <row r="191" spans="2:15" x14ac:dyDescent="0.25">
      <c r="B191" s="45"/>
      <c r="C191" s="45"/>
      <c r="O191"/>
    </row>
    <row r="192" spans="2:15" x14ac:dyDescent="0.25">
      <c r="B192" s="45"/>
      <c r="C192" s="45"/>
      <c r="O192"/>
    </row>
    <row r="193" spans="2:15" x14ac:dyDescent="0.25">
      <c r="B193" s="45"/>
      <c r="C193" s="45"/>
      <c r="O193"/>
    </row>
    <row r="194" spans="2:15" x14ac:dyDescent="0.25">
      <c r="B194" s="45"/>
      <c r="C194" s="45"/>
      <c r="O194"/>
    </row>
    <row r="195" spans="2:15" x14ac:dyDescent="0.25">
      <c r="B195" s="45"/>
      <c r="C195" s="45"/>
      <c r="O195"/>
    </row>
    <row r="196" spans="2:15" x14ac:dyDescent="0.25">
      <c r="B196" s="45"/>
      <c r="C196" s="45"/>
      <c r="O196"/>
    </row>
    <row r="197" spans="2:15" x14ac:dyDescent="0.25">
      <c r="B197" s="45"/>
      <c r="C197" s="45"/>
      <c r="O197"/>
    </row>
    <row r="198" spans="2:15" x14ac:dyDescent="0.25">
      <c r="B198" s="45"/>
      <c r="C198" s="45"/>
      <c r="O198"/>
    </row>
    <row r="199" spans="2:15" x14ac:dyDescent="0.25">
      <c r="B199" s="45"/>
      <c r="C199" s="45"/>
      <c r="O199"/>
    </row>
    <row r="206" spans="2:15" ht="45" x14ac:dyDescent="0.25">
      <c r="B206" s="44" t="s">
        <v>15</v>
      </c>
      <c r="C206" s="44" t="s">
        <v>467</v>
      </c>
      <c r="D206" s="44" t="s">
        <v>448</v>
      </c>
      <c r="E206" s="44" t="s">
        <v>44</v>
      </c>
      <c r="F206" s="44" t="s">
        <v>45</v>
      </c>
      <c r="G206" s="44" t="s">
        <v>46</v>
      </c>
      <c r="H206" s="44" t="s">
        <v>18</v>
      </c>
      <c r="I206" s="44" t="s">
        <v>48</v>
      </c>
      <c r="J206" s="44" t="s">
        <v>47</v>
      </c>
      <c r="K206" s="49" t="s">
        <v>474</v>
      </c>
      <c r="L206" s="49" t="s">
        <v>476</v>
      </c>
      <c r="M206" s="49" t="s">
        <v>475</v>
      </c>
    </row>
    <row r="207" spans="2:15" ht="30" x14ac:dyDescent="0.25">
      <c r="B207" s="46" t="s">
        <v>25</v>
      </c>
      <c r="C207" s="46" t="s">
        <v>469</v>
      </c>
      <c r="D207" s="46" t="s">
        <v>450</v>
      </c>
      <c r="E207" s="51"/>
      <c r="F207" s="51"/>
      <c r="G207" s="52"/>
      <c r="H207" s="52">
        <v>-0.53</v>
      </c>
      <c r="I207" s="51"/>
      <c r="J207" s="52"/>
      <c r="K207" s="52"/>
      <c r="L207" s="52"/>
      <c r="M207" s="52"/>
    </row>
    <row r="208" spans="2:15" x14ac:dyDescent="0.25">
      <c r="B208" s="46" t="s">
        <v>23</v>
      </c>
      <c r="C208" s="46" t="s">
        <v>468</v>
      </c>
      <c r="D208" s="46" t="s">
        <v>464</v>
      </c>
      <c r="E208" s="51">
        <v>-0.05</v>
      </c>
      <c r="F208" s="51">
        <v>-0.08</v>
      </c>
      <c r="G208" s="52">
        <f>AVERAGE(Table2[[#This Row],[Psr (lower)]:[Psr (upper)]])</f>
        <v>-6.5000000000000002E-2</v>
      </c>
      <c r="H208" s="52"/>
      <c r="I208" s="51"/>
      <c r="J208" s="52"/>
      <c r="K208" s="52"/>
      <c r="L208" s="52"/>
      <c r="M208" s="52"/>
    </row>
    <row r="209" spans="2:13" x14ac:dyDescent="0.25">
      <c r="B209" s="46" t="s">
        <v>23</v>
      </c>
      <c r="C209" s="46" t="s">
        <v>468</v>
      </c>
      <c r="D209" s="46" t="s">
        <v>463</v>
      </c>
      <c r="E209" s="51">
        <v>-0.02</v>
      </c>
      <c r="F209" s="51">
        <v>-0.04</v>
      </c>
      <c r="G209" s="52">
        <f>AVERAGE(Table2[[#This Row],[Psr (lower)]:[Psr (upper)]])</f>
        <v>-0.03</v>
      </c>
      <c r="H209" s="52"/>
      <c r="I209" s="51"/>
      <c r="J209" s="52"/>
      <c r="K209" s="53"/>
      <c r="L209" s="52"/>
      <c r="M209" s="52"/>
    </row>
    <row r="210" spans="2:13" ht="30" x14ac:dyDescent="0.25">
      <c r="B210" s="46" t="s">
        <v>24</v>
      </c>
      <c r="C210" s="46" t="s">
        <v>52</v>
      </c>
      <c r="D210" s="46" t="s">
        <v>451</v>
      </c>
      <c r="E210" s="51"/>
      <c r="F210" s="51"/>
      <c r="G210" s="52">
        <v>-0.35</v>
      </c>
      <c r="H210" s="52">
        <v>-0.88</v>
      </c>
      <c r="I210" s="54"/>
      <c r="J210" s="52">
        <v>-1.01</v>
      </c>
      <c r="K210" s="52">
        <v>0.48</v>
      </c>
      <c r="L210" s="52"/>
      <c r="M210" s="52">
        <v>1.21</v>
      </c>
    </row>
    <row r="211" spans="2:13" x14ac:dyDescent="0.25">
      <c r="B211" s="46" t="s">
        <v>26</v>
      </c>
      <c r="C211" s="46" t="s">
        <v>471</v>
      </c>
      <c r="D211" s="46" t="s">
        <v>465</v>
      </c>
      <c r="E211" s="51"/>
      <c r="F211" s="51"/>
      <c r="G211" s="52">
        <v>-5.8000000000000003E-2</v>
      </c>
      <c r="H211" s="52"/>
      <c r="I211" s="54"/>
      <c r="J211" s="52">
        <v>-0.182</v>
      </c>
      <c r="K211" s="52">
        <v>0.14199999999999999</v>
      </c>
      <c r="L211" s="52"/>
      <c r="M211" s="52">
        <v>0.44400000000000001</v>
      </c>
    </row>
    <row r="212" spans="2:13" ht="45" x14ac:dyDescent="0.25">
      <c r="B212" s="46" t="s">
        <v>27</v>
      </c>
      <c r="C212" s="46" t="s">
        <v>470</v>
      </c>
      <c r="D212" s="46" t="s">
        <v>451</v>
      </c>
      <c r="E212" s="54"/>
      <c r="F212" s="51"/>
      <c r="G212" s="52">
        <v>-0.26</v>
      </c>
      <c r="H212" s="52"/>
      <c r="I212" s="54"/>
      <c r="J212" s="52">
        <v>-0.57999999999999996</v>
      </c>
      <c r="K212" s="52">
        <v>0.47</v>
      </c>
      <c r="L212" s="52"/>
      <c r="M212" s="52">
        <v>0.88</v>
      </c>
    </row>
    <row r="213" spans="2:13" x14ac:dyDescent="0.25">
      <c r="B213" s="46" t="s">
        <v>28</v>
      </c>
      <c r="C213" s="46" t="s">
        <v>468</v>
      </c>
      <c r="D213" s="46" t="s">
        <v>461</v>
      </c>
      <c r="E213" s="51"/>
      <c r="F213" s="51"/>
      <c r="G213" s="52"/>
      <c r="H213" s="52">
        <v>-0.22</v>
      </c>
      <c r="I213" s="54"/>
      <c r="J213" s="52"/>
      <c r="K213" s="52"/>
      <c r="L213" s="52"/>
      <c r="M213" s="52"/>
    </row>
    <row r="214" spans="2:13" x14ac:dyDescent="0.25">
      <c r="B214" s="46" t="s">
        <v>29</v>
      </c>
      <c r="C214" s="46" t="s">
        <v>473</v>
      </c>
      <c r="D214" s="46" t="s">
        <v>462</v>
      </c>
      <c r="E214" s="51"/>
      <c r="F214" s="51"/>
      <c r="G214" s="52">
        <v>-0.1</v>
      </c>
      <c r="H214" s="52"/>
      <c r="I214" s="54"/>
      <c r="J214" s="52"/>
      <c r="K214" s="52"/>
      <c r="L214" s="52"/>
      <c r="M214" s="52"/>
    </row>
    <row r="215" spans="2:13" x14ac:dyDescent="0.25">
      <c r="B215" s="46" t="s">
        <v>30</v>
      </c>
      <c r="C215" s="46" t="s">
        <v>471</v>
      </c>
      <c r="D215" s="46" t="s">
        <v>452</v>
      </c>
      <c r="E215" s="51"/>
      <c r="F215" s="51"/>
      <c r="G215" s="52">
        <v>-0.18</v>
      </c>
      <c r="H215" s="52"/>
      <c r="I215" s="54"/>
      <c r="J215" s="52">
        <v>-1</v>
      </c>
      <c r="K215" s="52">
        <v>0.18</v>
      </c>
      <c r="L215" s="52"/>
      <c r="M215" s="52">
        <v>1</v>
      </c>
    </row>
    <row r="216" spans="2:13" x14ac:dyDescent="0.25">
      <c r="B216" s="46" t="s">
        <v>31</v>
      </c>
      <c r="C216" s="46" t="s">
        <v>472</v>
      </c>
      <c r="D216" s="46" t="s">
        <v>456</v>
      </c>
      <c r="E216" s="51">
        <v>-3.4000000000000002E-2</v>
      </c>
      <c r="F216" s="51">
        <v>-7.6999999999999999E-2</v>
      </c>
      <c r="G216" s="52">
        <f>AVERAGE(Table2[[#This Row],[Psr (lower)]:[Psr (upper)]])</f>
        <v>-5.5500000000000001E-2</v>
      </c>
      <c r="H216" s="52"/>
      <c r="I216" s="51"/>
      <c r="J216" s="52"/>
      <c r="K216" s="52"/>
      <c r="L216" s="52"/>
      <c r="M216" s="52"/>
    </row>
    <row r="217" spans="2:13" x14ac:dyDescent="0.25">
      <c r="B217" s="46" t="s">
        <v>31</v>
      </c>
      <c r="C217" s="46" t="s">
        <v>472</v>
      </c>
      <c r="D217" s="46" t="s">
        <v>457</v>
      </c>
      <c r="E217" s="51">
        <v>-0.21</v>
      </c>
      <c r="F217" s="51">
        <v>-0.34</v>
      </c>
      <c r="G217" s="52"/>
      <c r="H217" s="52"/>
      <c r="I217" s="51"/>
      <c r="J217" s="52"/>
      <c r="K217" s="52"/>
      <c r="L217" s="52"/>
      <c r="M217" s="52"/>
    </row>
    <row r="218" spans="2:13" x14ac:dyDescent="0.25">
      <c r="B218" s="46" t="s">
        <v>32</v>
      </c>
      <c r="C218" s="46" t="s">
        <v>472</v>
      </c>
      <c r="D218" s="46">
        <v>1981</v>
      </c>
      <c r="E218" s="51"/>
      <c r="F218" s="51"/>
      <c r="G218" s="52">
        <v>-0.23</v>
      </c>
      <c r="H218" s="52"/>
      <c r="I218" s="51"/>
      <c r="J218" s="52"/>
      <c r="K218" s="52">
        <v>0.49</v>
      </c>
      <c r="L218" s="52"/>
      <c r="M218" s="52"/>
    </row>
    <row r="219" spans="2:13" x14ac:dyDescent="0.25">
      <c r="B219" s="46" t="s">
        <v>33</v>
      </c>
      <c r="C219" s="46" t="s">
        <v>472</v>
      </c>
      <c r="D219" s="46" t="s">
        <v>458</v>
      </c>
      <c r="E219" s="51"/>
      <c r="F219" s="51"/>
      <c r="G219" s="52">
        <v>-6.8000000000000005E-2</v>
      </c>
      <c r="H219" s="52"/>
      <c r="I219" s="51"/>
      <c r="J219" s="52"/>
      <c r="K219" s="52"/>
      <c r="L219" s="52"/>
      <c r="M219" s="52"/>
    </row>
    <row r="220" spans="2:13" x14ac:dyDescent="0.25">
      <c r="B220" s="46" t="s">
        <v>34</v>
      </c>
      <c r="C220" s="46" t="s">
        <v>324</v>
      </c>
      <c r="D220" s="46" t="s">
        <v>456</v>
      </c>
      <c r="E220" s="51">
        <v>-3.4000000000000002E-2</v>
      </c>
      <c r="F220" s="51">
        <v>-7.6999999999999999E-2</v>
      </c>
      <c r="G220" s="52">
        <f>AVERAGE(Table2[[#This Row],[Psr (lower)]:[Psr (upper)]])</f>
        <v>-5.5500000000000001E-2</v>
      </c>
      <c r="H220" s="52"/>
      <c r="I220" s="51"/>
      <c r="J220" s="52"/>
      <c r="K220" s="52"/>
      <c r="L220" s="52"/>
      <c r="M220" s="52"/>
    </row>
    <row r="221" spans="2:13" x14ac:dyDescent="0.25">
      <c r="B221" s="46" t="s">
        <v>34</v>
      </c>
      <c r="C221" s="46" t="s">
        <v>324</v>
      </c>
      <c r="D221" s="46" t="s">
        <v>459</v>
      </c>
      <c r="E221" s="51"/>
      <c r="F221" s="51"/>
      <c r="G221" s="52"/>
      <c r="H221" s="52"/>
      <c r="I221" s="51">
        <v>-0.28499999999999998</v>
      </c>
      <c r="J221" s="52" t="e">
        <f>AVERAGE(#REF!)</f>
        <v>#REF!</v>
      </c>
      <c r="K221" s="52"/>
      <c r="L221" s="52"/>
      <c r="M221" s="52"/>
    </row>
    <row r="222" spans="2:13" x14ac:dyDescent="0.25">
      <c r="B222" s="46" t="s">
        <v>35</v>
      </c>
      <c r="C222" s="46" t="s">
        <v>472</v>
      </c>
      <c r="D222" s="46" t="s">
        <v>460</v>
      </c>
      <c r="E222" s="51"/>
      <c r="F222" s="51"/>
      <c r="G222" s="52">
        <v>-6.2E-2</v>
      </c>
      <c r="H222" s="52"/>
      <c r="I222" s="51"/>
      <c r="J222" s="52"/>
      <c r="K222" s="52">
        <f>(0.05+0.3)/2</f>
        <v>0.17499999999999999</v>
      </c>
      <c r="L222" s="52"/>
      <c r="M222" s="52"/>
    </row>
    <row r="223" spans="2:13" x14ac:dyDescent="0.25">
      <c r="B223" s="46" t="s">
        <v>36</v>
      </c>
      <c r="C223" s="46" t="s">
        <v>472</v>
      </c>
      <c r="D223" s="46" t="s">
        <v>455</v>
      </c>
      <c r="E223" s="51"/>
      <c r="F223" s="51"/>
      <c r="G223" s="52"/>
      <c r="H223" s="52">
        <v>-0.35</v>
      </c>
      <c r="I223" s="51"/>
      <c r="J223" s="52"/>
      <c r="K223" s="52"/>
      <c r="L223" s="52"/>
      <c r="M223" s="52"/>
    </row>
    <row r="224" spans="2:13" x14ac:dyDescent="0.25">
      <c r="B224" s="46" t="s">
        <v>37</v>
      </c>
      <c r="C224" s="46" t="s">
        <v>472</v>
      </c>
      <c r="D224" s="46" t="s">
        <v>453</v>
      </c>
      <c r="E224" s="51"/>
      <c r="F224" s="51"/>
      <c r="G224" s="52"/>
      <c r="H224" s="52">
        <v>-0.35</v>
      </c>
      <c r="I224" s="51"/>
      <c r="J224" s="52"/>
      <c r="K224" s="52"/>
      <c r="L224" s="52"/>
      <c r="M224" s="52"/>
    </row>
    <row r="225" spans="2:13" x14ac:dyDescent="0.25">
      <c r="B225" s="46" t="s">
        <v>38</v>
      </c>
      <c r="C225" s="46" t="s">
        <v>472</v>
      </c>
      <c r="D225" s="46" t="s">
        <v>454</v>
      </c>
      <c r="E225" s="51"/>
      <c r="F225" s="51"/>
      <c r="G225" s="52"/>
      <c r="H225" s="52">
        <v>-0.54300000000000004</v>
      </c>
      <c r="I225" s="51"/>
      <c r="J225" s="52"/>
      <c r="K225" s="52"/>
      <c r="L225" s="52">
        <v>1.6850000000000001</v>
      </c>
      <c r="M225" s="52"/>
    </row>
    <row r="226" spans="2:13" x14ac:dyDescent="0.25">
      <c r="B226" s="46" t="s">
        <v>39</v>
      </c>
      <c r="C226" s="46" t="s">
        <v>472</v>
      </c>
      <c r="D226" s="46" t="s">
        <v>449</v>
      </c>
      <c r="E226" s="51"/>
      <c r="F226" s="51"/>
      <c r="G226" s="52"/>
      <c r="H226" s="52"/>
      <c r="I226" s="51"/>
      <c r="J226" s="52">
        <v>-0.73</v>
      </c>
      <c r="K226" s="52"/>
      <c r="L226" s="52"/>
      <c r="M226" s="52">
        <v>1.43</v>
      </c>
    </row>
    <row r="227" spans="2:13" x14ac:dyDescent="0.25">
      <c r="B227" s="46" t="s">
        <v>40</v>
      </c>
      <c r="C227" s="46" t="s">
        <v>308</v>
      </c>
      <c r="D227" s="46" t="s">
        <v>452</v>
      </c>
      <c r="E227" s="51"/>
      <c r="F227" s="51"/>
      <c r="G227" s="52">
        <v>-0.18</v>
      </c>
      <c r="H227" s="52"/>
      <c r="I227" s="51"/>
      <c r="J227" s="52">
        <v>-1</v>
      </c>
      <c r="K227" s="52">
        <v>0.18</v>
      </c>
      <c r="L227" s="52"/>
      <c r="M227" s="52">
        <v>1</v>
      </c>
    </row>
    <row r="228" spans="2:13" x14ac:dyDescent="0.25">
      <c r="B228" s="46" t="s">
        <v>41</v>
      </c>
      <c r="C228" s="46" t="s">
        <v>472</v>
      </c>
      <c r="D228" s="46" t="s">
        <v>466</v>
      </c>
      <c r="E228" s="51"/>
      <c r="F228" s="51"/>
      <c r="G228" s="52"/>
      <c r="H228" s="52">
        <v>-0.499</v>
      </c>
      <c r="I228" s="51"/>
      <c r="J228" s="52"/>
      <c r="K228" s="52"/>
      <c r="L228" s="52"/>
      <c r="M228" s="52"/>
    </row>
    <row r="229" spans="2:13" x14ac:dyDescent="0.25">
      <c r="B229" s="47" t="s">
        <v>56</v>
      </c>
      <c r="C229" s="47"/>
      <c r="D229" s="55"/>
      <c r="E229" s="55"/>
      <c r="F229" s="55"/>
      <c r="G229" s="54">
        <f>SUBTOTAL(101,Table2[Avg Psr])</f>
        <v>-0.13030769230769232</v>
      </c>
      <c r="H229" s="53">
        <f>SUBTOTAL(101,Table2[Pir])</f>
        <v>-0.48171428571428576</v>
      </c>
      <c r="I229" s="55"/>
      <c r="J229" s="54" t="e">
        <f>SUBTOTAL(101,Table2[Avg Plr])</f>
        <v>#REF!</v>
      </c>
      <c r="K229" s="54">
        <f>SUBTOTAL(101,Table2[Avg Ysr])</f>
        <v>0.30242857142857144</v>
      </c>
      <c r="L229" s="54">
        <f>SUBTOTAL(101,Table2[Avg Yir])</f>
        <v>1.6850000000000001</v>
      </c>
      <c r="M229" s="54">
        <f>SUBTOTAL(101,Table2[Avg Ylr])</f>
        <v>0.99399999999999988</v>
      </c>
    </row>
  </sheetData>
  <mergeCells count="7">
    <mergeCell ref="B2:B3"/>
    <mergeCell ref="C2:C3"/>
    <mergeCell ref="D2:D3"/>
    <mergeCell ref="G2:J2"/>
    <mergeCell ref="K2:L2"/>
    <mergeCell ref="E2:E3"/>
    <mergeCell ref="F2:F3"/>
  </mergeCells>
  <pageMargins left="0.7" right="0.7" top="0.75" bottom="0.75" header="0.3" footer="0.3"/>
  <pageSetup orientation="portrait"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Lit Search</vt:lpstr>
      <vt:lpstr>Elasticity Table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Tartaglia, Katherine</dc:creator>
  <cp:lastModifiedBy>Dwyer, Michael T.</cp:lastModifiedBy>
  <dcterms:created xsi:type="dcterms:W3CDTF">2017-03-14T16:22:58Z</dcterms:created>
  <dcterms:modified xsi:type="dcterms:W3CDTF">2017-04-28T20:29:10Z</dcterms:modified>
</cp:coreProperties>
</file>